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2" activeTab="14"/>
  </bookViews>
  <sheets>
    <sheet name="Macro1" sheetId="1" state="veryHidden" r:id="rId1"/>
    <sheet name="1.2022年公共预算收支执行情况总表" sheetId="2" r:id="rId2"/>
    <sheet name="2.22年公共预算收入完成情况表" sheetId="3" r:id="rId3"/>
    <sheet name="3.22年公共预算支出完成情况表" sheetId="4" r:id="rId4"/>
    <sheet name="4.2023年一般公共预算收支总表" sheetId="5" r:id="rId5"/>
    <sheet name="5.23年公共预算收入" sheetId="6" r:id="rId6"/>
    <sheet name="6.2023年返还性收入和转移支付预算表" sheetId="7" r:id="rId7"/>
    <sheet name="7.23年公共预算支出总表" sheetId="8" r:id="rId8"/>
    <sheet name="8.23年公共预算支出明细表" sheetId="9" r:id="rId9"/>
    <sheet name="9.2023年政府预算经济分类报表" sheetId="10" r:id="rId10"/>
    <sheet name="10.2023年一般公共预算&quot;三公“经费支出表" sheetId="11" r:id="rId11"/>
    <sheet name="11.2023年政府债务限额余额情况表" sheetId="12" r:id="rId12"/>
    <sheet name="12.2022年基金预算收支执行情况表" sheetId="13" r:id="rId13"/>
    <sheet name="13.2023年政府性基金预算总表" sheetId="14" r:id="rId14"/>
    <sheet name="14.2022年国有资本经营预算收支执行情况表" sheetId="15" r:id="rId15"/>
    <sheet name="15、2023年国有资本经营预算表" sheetId="16" r:id="rId16"/>
  </sheets>
  <definedNames>
    <definedName name="AUTO_ACTIVATE" localSheetId="1" hidden="1">'Macro1'!$A$2</definedName>
    <definedName name="AUTO_ACTIVATE" localSheetId="2" hidden="1">'Macro1'!$A$2</definedName>
    <definedName name="AUTO_ACTIVATE" localSheetId="3" hidden="1">'Macro1'!$A$2</definedName>
    <definedName name="AUTO_ACTIVATE" localSheetId="4" hidden="1">'Macro1'!$A$2</definedName>
    <definedName name="AUTO_ACTIVATE" localSheetId="5" hidden="1">'Macro1'!$A$2</definedName>
    <definedName name="AUTO_ACTIVATE" localSheetId="8" hidden="1">'Macro1'!$A$2</definedName>
    <definedName name="AUTO_ACTIVATE" localSheetId="0" hidden="1">'Macro1'!$A$2</definedName>
    <definedName name="AUTO_ACTIVATE" hidden="1">'Macro1'!$A$2</definedName>
    <definedName name="_xlnm.Print_Titles" localSheetId="8">'8.23年公共预算支出明细表'!$1:$4</definedName>
  </definedNames>
  <calcPr fullCalcOnLoad="1"/>
</workbook>
</file>

<file path=xl/sharedStrings.xml><?xml version="1.0" encoding="utf-8"?>
<sst xmlns="http://schemas.openxmlformats.org/spreadsheetml/2006/main" count="725" uniqueCount="597">
  <si>
    <t>2022年区级一般公共预算收支执行情况总表</t>
  </si>
  <si>
    <t>单位：万元</t>
  </si>
  <si>
    <t>项目</t>
  </si>
  <si>
    <t>收入完成数</t>
  </si>
  <si>
    <t>支出完成数</t>
  </si>
  <si>
    <t>区级一般公共预算收入</t>
  </si>
  <si>
    <t>区级一般公共预算支出</t>
  </si>
  <si>
    <t xml:space="preserve">  上级补助收入</t>
  </si>
  <si>
    <t xml:space="preserve">  上解上级支出</t>
  </si>
  <si>
    <t xml:space="preserve">    返还性收入</t>
  </si>
  <si>
    <t xml:space="preserve">    一般性转移支付收入</t>
  </si>
  <si>
    <t xml:space="preserve">    专项转移支付收入</t>
  </si>
  <si>
    <t xml:space="preserve">  地方政府一般债务转贷收入</t>
  </si>
  <si>
    <t>调出资金</t>
  </si>
  <si>
    <t>调入资金</t>
  </si>
  <si>
    <t>债务还本支出</t>
  </si>
  <si>
    <t xml:space="preserve">  动用预算稳定调节基金</t>
  </si>
  <si>
    <t xml:space="preserve">  安排预算稳定调节基金</t>
  </si>
  <si>
    <t>上年结余收入</t>
  </si>
  <si>
    <t>年终结余</t>
  </si>
  <si>
    <t>收入总计</t>
  </si>
  <si>
    <t>支出总计</t>
  </si>
  <si>
    <t>瀍河回族区2022年一般公共预算收入执行情况表</t>
  </si>
  <si>
    <t xml:space="preserve">    单位：万元</t>
  </si>
  <si>
    <t xml:space="preserve">              </t>
  </si>
  <si>
    <t>预算科目</t>
  </si>
  <si>
    <t>预算数</t>
  </si>
  <si>
    <t>实际完成</t>
  </si>
  <si>
    <t>为预算数的%</t>
  </si>
  <si>
    <t>2021年完成数</t>
  </si>
  <si>
    <t>完成数为上年决算数的%</t>
  </si>
  <si>
    <t>增长%</t>
  </si>
  <si>
    <t>一般公共预算收入合计</t>
  </si>
  <si>
    <t>税收收入</t>
  </si>
  <si>
    <t xml:space="preserve">   增值税</t>
  </si>
  <si>
    <t xml:space="preserve">   企业所得税</t>
  </si>
  <si>
    <t xml:space="preserve">   个人所得税</t>
  </si>
  <si>
    <t xml:space="preserve">   城市维护建设税</t>
  </si>
  <si>
    <t xml:space="preserve">   房产税</t>
  </si>
  <si>
    <t xml:space="preserve">   印花税</t>
  </si>
  <si>
    <t>+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</si>
  <si>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</si>
  <si>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</si>
  <si>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</si>
  <si>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</si>
  <si>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其他收入</t>
  </si>
  <si>
    <t>非税收入</t>
  </si>
  <si>
    <r>
      <t xml:space="preserve">  </t>
    </r>
    <r>
      <rPr>
        <sz val="12"/>
        <rFont val="宋体"/>
        <family val="0"/>
      </rPr>
      <t>专项收入</t>
    </r>
  </si>
  <si>
    <t xml:space="preserve">   行政事业性收费收入</t>
  </si>
  <si>
    <t xml:space="preserve">   罚没收入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</si>
  <si>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国有资源（资产）有偿使用收入</t>
    </r>
  </si>
  <si>
    <t>瀍河回族区2022年一般公共预算支出执行情况表</t>
  </si>
  <si>
    <t>年初预算数</t>
  </si>
  <si>
    <t>调整预算数</t>
  </si>
  <si>
    <t>完成数</t>
  </si>
  <si>
    <t>完成数为调整预算数的%</t>
  </si>
  <si>
    <t>2021年决算数</t>
  </si>
  <si>
    <t>2019年预算</t>
  </si>
  <si>
    <t>增长</t>
  </si>
  <si>
    <t>一般公共预算支出合计</t>
  </si>
  <si>
    <t>　一般公共服务</t>
  </si>
  <si>
    <t>　国防</t>
  </si>
  <si>
    <t xml:space="preserve">  公共安全</t>
  </si>
  <si>
    <t xml:space="preserve">  教育</t>
  </si>
  <si>
    <t xml:space="preserve">  科学技术</t>
  </si>
  <si>
    <t>　文化体育与传媒</t>
  </si>
  <si>
    <t xml:space="preserve">  社会保障和就业</t>
  </si>
  <si>
    <t>　卫生健康支出</t>
  </si>
  <si>
    <t xml:space="preserve">  节能环保</t>
  </si>
  <si>
    <t xml:space="preserve">  城乡社区支出</t>
  </si>
  <si>
    <t xml:space="preserve">  农林水支出</t>
  </si>
  <si>
    <t>　交通运输</t>
  </si>
  <si>
    <t xml:space="preserve">  资源勘探</t>
  </si>
  <si>
    <t xml:space="preserve">  商业服务业等支出</t>
  </si>
  <si>
    <t xml:space="preserve">  援助其他地区支出</t>
  </si>
  <si>
    <t>　自然资源海洋气象等支出</t>
  </si>
  <si>
    <t xml:space="preserve">  住房保障支出</t>
  </si>
  <si>
    <t xml:space="preserve">  粮油物资储备</t>
  </si>
  <si>
    <t>　灾害防治及应急管理支出</t>
  </si>
  <si>
    <t xml:space="preserve">  预备费</t>
  </si>
  <si>
    <t xml:space="preserve">  其他支出</t>
  </si>
  <si>
    <t xml:space="preserve">  债务付息支出</t>
  </si>
  <si>
    <t>2023年区级一般公共预算收支总表</t>
  </si>
  <si>
    <t xml:space="preserve"> 其中：区级财力安排支出</t>
  </si>
  <si>
    <t xml:space="preserve">    动用预算稳定调节基金</t>
  </si>
  <si>
    <t>2023年区级一般公共预算收入表</t>
  </si>
  <si>
    <t>项          目</t>
  </si>
  <si>
    <t>2022年完成数</t>
  </si>
  <si>
    <t>2023年完成数</t>
  </si>
  <si>
    <t>2023年预算</t>
  </si>
  <si>
    <t>预算数为上年完成数%</t>
  </si>
  <si>
    <t>一般公共预算收入</t>
  </si>
  <si>
    <t xml:space="preserve">   其他税收收入</t>
  </si>
  <si>
    <t xml:space="preserve">   专项收入</t>
  </si>
  <si>
    <t xml:space="preserve">   国有资源（资产）有偿使用收入</t>
  </si>
  <si>
    <t>2023年一般公共预算返还收入和转移支付
预算表（分项目）</t>
  </si>
  <si>
    <t>单位:万元</t>
  </si>
  <si>
    <t>项   目</t>
  </si>
  <si>
    <t>上级对我区税收返还和转移支付</t>
  </si>
  <si>
    <t>合  计</t>
  </si>
  <si>
    <t>（一）返还性收入</t>
  </si>
  <si>
    <t xml:space="preserve">    增值税和消费税税收返还收入</t>
  </si>
  <si>
    <t xml:space="preserve">    增值税“五五分享”税收返还收入</t>
  </si>
  <si>
    <t xml:space="preserve">    所得税基数返还收入</t>
  </si>
  <si>
    <t xml:space="preserve">    成品油价格和税费改革税收返还收入</t>
  </si>
  <si>
    <t>（二）一般性转移支付收入</t>
  </si>
  <si>
    <t xml:space="preserve">    县级基本财力保障机制奖补资金收入</t>
  </si>
  <si>
    <t xml:space="preserve">    均衡性转移支付收入</t>
  </si>
  <si>
    <t xml:space="preserve">    民族地区转移支付补助收入</t>
  </si>
  <si>
    <t xml:space="preserve">    结算补助收入</t>
  </si>
  <si>
    <t xml:space="preserve">    固定数额补助收入</t>
  </si>
  <si>
    <t xml:space="preserve">   公共安全共同财政事权转移支付收入</t>
  </si>
  <si>
    <t xml:space="preserve">    教育共同财政事权转移支付收入</t>
  </si>
  <si>
    <t xml:space="preserve">    文化旅游体育与传媒共同财政事权转移支付收入</t>
  </si>
  <si>
    <t xml:space="preserve">    卫生健康共同财政事权转移支付收入</t>
  </si>
  <si>
    <t xml:space="preserve">    社会保障和就业共同财政事权转移支付收入</t>
  </si>
  <si>
    <t>（三）专项转移支付</t>
  </si>
  <si>
    <t>2023年区级一般公共预算支出表</t>
  </si>
  <si>
    <t>项     目</t>
  </si>
  <si>
    <t>2022年预算数</t>
  </si>
  <si>
    <t>2023年预算数</t>
  </si>
  <si>
    <t>为上年预算数%</t>
  </si>
  <si>
    <t>财力支出增长%</t>
  </si>
  <si>
    <t>合计</t>
  </si>
  <si>
    <t>区级财力安排支出</t>
  </si>
  <si>
    <t>专项转移支付安排支出</t>
  </si>
  <si>
    <t>政府一般债券区级使用</t>
  </si>
  <si>
    <t>增长比例</t>
  </si>
  <si>
    <t>21执行数</t>
  </si>
  <si>
    <t>22执行数</t>
  </si>
  <si>
    <t>同比</t>
  </si>
  <si>
    <t>一般公共服务</t>
  </si>
  <si>
    <t>国防</t>
  </si>
  <si>
    <t>公共安全</t>
  </si>
  <si>
    <t>教育</t>
  </si>
  <si>
    <t>科学技术</t>
  </si>
  <si>
    <t>文化旅游与传媒</t>
  </si>
  <si>
    <t>社会保障和就业</t>
  </si>
  <si>
    <t>卫生健康</t>
  </si>
  <si>
    <t>节能环保</t>
  </si>
  <si>
    <t>城乡社区</t>
  </si>
  <si>
    <t>农林水</t>
  </si>
  <si>
    <t>交通运输</t>
  </si>
  <si>
    <t>资源勘探工业信息等支出</t>
  </si>
  <si>
    <t>商业服务业等支出</t>
  </si>
  <si>
    <t>援助其他地区</t>
  </si>
  <si>
    <t>住房保障</t>
  </si>
  <si>
    <t>灾害防治及应急管理支出</t>
  </si>
  <si>
    <t>预备费</t>
  </si>
  <si>
    <t>4（其它支出）</t>
  </si>
  <si>
    <t>债务付息支出</t>
  </si>
  <si>
    <t>2023年区级一般公共预算支出明细表(草案）</t>
  </si>
  <si>
    <t xml:space="preserve">      单位：万元</t>
  </si>
  <si>
    <t>区级财力</t>
  </si>
  <si>
    <t>政府一般债券区本级使用</t>
  </si>
  <si>
    <t>小计</t>
  </si>
  <si>
    <t>基本支出</t>
  </si>
  <si>
    <t>项目支出</t>
  </si>
  <si>
    <t xml:space="preserve">  一般公共预算支出合计</t>
  </si>
  <si>
    <t>人大事务</t>
  </si>
  <si>
    <t xml:space="preserve">    行政运行</t>
  </si>
  <si>
    <t xml:space="preserve">    人大会议</t>
  </si>
  <si>
    <t xml:space="preserve">    人大代表履职能力提升</t>
  </si>
  <si>
    <t xml:space="preserve">    代表工作</t>
  </si>
  <si>
    <t xml:space="preserve">    其他人大事务</t>
  </si>
  <si>
    <t>政协事务</t>
  </si>
  <si>
    <t xml:space="preserve">    政协会议</t>
  </si>
  <si>
    <t xml:space="preserve">    委员视察</t>
  </si>
  <si>
    <t xml:space="preserve">    其他政协事务支出</t>
  </si>
  <si>
    <t>政府办公厅（室）及相关机构事务</t>
  </si>
  <si>
    <t xml:space="preserve">    一般行政管理事务</t>
  </si>
  <si>
    <t xml:space="preserve">    机关服务</t>
  </si>
  <si>
    <t xml:space="preserve">    信访事务</t>
  </si>
  <si>
    <t xml:space="preserve">    事业运行</t>
  </si>
  <si>
    <t xml:space="preserve">    其他政府办公厅（室）及相关机构事务支出</t>
  </si>
  <si>
    <t>发展与改革事务</t>
  </si>
  <si>
    <t xml:space="preserve">    战略规划与实施</t>
  </si>
  <si>
    <t xml:space="preserve">    其他发展与改革事务支出</t>
  </si>
  <si>
    <t>统计信息事务</t>
  </si>
  <si>
    <t xml:space="preserve">    专项统计业务</t>
  </si>
  <si>
    <t xml:space="preserve">    专项普查活动</t>
  </si>
  <si>
    <t xml:space="preserve">    统计抽样调查</t>
  </si>
  <si>
    <t xml:space="preserve">    其他统计信息事务支出</t>
  </si>
  <si>
    <t>财政事务</t>
  </si>
  <si>
    <t xml:space="preserve">    信息化建设</t>
  </si>
  <si>
    <t xml:space="preserve">    财政委托业务支出</t>
  </si>
  <si>
    <t xml:space="preserve">    预算改革业务</t>
  </si>
  <si>
    <t xml:space="preserve">    其他财政事务支出</t>
  </si>
  <si>
    <t>税收事务</t>
  </si>
  <si>
    <t xml:space="preserve">    税收业务</t>
  </si>
  <si>
    <t>审计事务</t>
  </si>
  <si>
    <t xml:space="preserve">    审计业务</t>
  </si>
  <si>
    <t xml:space="preserve">    其他审计事务支出</t>
  </si>
  <si>
    <t>纪检监察事务</t>
  </si>
  <si>
    <t xml:space="preserve">    其他纪检监察事务支出</t>
  </si>
  <si>
    <t>商贸事务</t>
  </si>
  <si>
    <t xml:space="preserve">    招商引资</t>
  </si>
  <si>
    <t xml:space="preserve">    其他商贸事务支出</t>
  </si>
  <si>
    <t>知识产权事务</t>
  </si>
  <si>
    <t xml:space="preserve">    其他知识产权事务支出</t>
  </si>
  <si>
    <t>民族事务</t>
  </si>
  <si>
    <r>
      <t xml:space="preserve">   </t>
    </r>
    <r>
      <rPr>
        <sz val="12"/>
        <rFont val="宋体"/>
        <family val="0"/>
      </rPr>
      <t>行政运行</t>
    </r>
  </si>
  <si>
    <t xml:space="preserve">    民族工作专项</t>
  </si>
  <si>
    <t>群众团体事务</t>
  </si>
  <si>
    <t xml:space="preserve">    其他群众团体事务支出</t>
  </si>
  <si>
    <t>党委办公厅（室）及相关机构事务</t>
  </si>
  <si>
    <t xml:space="preserve">    其他党委办公厅（室）及相关机构事务支出</t>
  </si>
  <si>
    <t>组织事务</t>
  </si>
  <si>
    <t xml:space="preserve">    其他组织事务支出</t>
  </si>
  <si>
    <t>宣传事务</t>
  </si>
  <si>
    <t xml:space="preserve">    其他宣传事务支出</t>
  </si>
  <si>
    <t>统战事务</t>
  </si>
  <si>
    <t xml:space="preserve">    宗教事务</t>
  </si>
  <si>
    <t xml:space="preserve">    其他统战事务支出</t>
  </si>
  <si>
    <t>市场监督管理事务</t>
  </si>
  <si>
    <t xml:space="preserve"> </t>
  </si>
  <si>
    <t xml:space="preserve">    市场主体管理</t>
  </si>
  <si>
    <t xml:space="preserve">    市场秩序执法</t>
  </si>
  <si>
    <t xml:space="preserve">    药品事务</t>
  </si>
  <si>
    <t xml:space="preserve">    食品安全监管</t>
  </si>
  <si>
    <t xml:space="preserve">    其他市场监督管理事务</t>
  </si>
  <si>
    <t>国防支出</t>
  </si>
  <si>
    <t>国防动员</t>
  </si>
  <si>
    <t xml:space="preserve">    兵役征集</t>
  </si>
  <si>
    <t xml:space="preserve">    民兵</t>
  </si>
  <si>
    <t xml:space="preserve">    其他国防动员支出</t>
  </si>
  <si>
    <t>其他国防支出</t>
  </si>
  <si>
    <t xml:space="preserve">    其他国防支出</t>
  </si>
  <si>
    <t>公共安全支出</t>
  </si>
  <si>
    <t>检察</t>
  </si>
  <si>
    <t xml:space="preserve">    检察监督</t>
  </si>
  <si>
    <t xml:space="preserve">    其他检察支出</t>
  </si>
  <si>
    <t>司法</t>
  </si>
  <si>
    <t xml:space="preserve">    基层司法业务</t>
  </si>
  <si>
    <t xml:space="preserve">    公共法律服务</t>
  </si>
  <si>
    <t xml:space="preserve">    社区矫正</t>
  </si>
  <si>
    <t xml:space="preserve">    法制建设</t>
  </si>
  <si>
    <t xml:space="preserve">    其他司法支出</t>
  </si>
  <si>
    <t>其他公共安全支出(款)</t>
  </si>
  <si>
    <t xml:space="preserve">    国家司法救助支出</t>
  </si>
  <si>
    <t>教育支出</t>
  </si>
  <si>
    <t>教育管理事务</t>
  </si>
  <si>
    <t xml:space="preserve">    其他教育管理事务支出</t>
  </si>
  <si>
    <t>普通教育</t>
  </si>
  <si>
    <t xml:space="preserve">    学前教育</t>
  </si>
  <si>
    <t xml:space="preserve">    小学教育</t>
  </si>
  <si>
    <t xml:space="preserve">    初中教育</t>
  </si>
  <si>
    <t xml:space="preserve">    其他普通教育支出</t>
  </si>
  <si>
    <t>特殊教育</t>
  </si>
  <si>
    <t xml:space="preserve">    特殊学校教育</t>
  </si>
  <si>
    <t>进修及培训</t>
  </si>
  <si>
    <t xml:space="preserve">    教师进修</t>
  </si>
  <si>
    <t>教育费附加安排的支出</t>
  </si>
  <si>
    <t xml:space="preserve">    城市中小学校舍建设</t>
  </si>
  <si>
    <t xml:space="preserve">    城市中小学教学设施</t>
  </si>
  <si>
    <t xml:space="preserve">    其他教育费附加安排的支出</t>
  </si>
  <si>
    <t>科学技术管理事务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</si>
  <si>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其他科学技术管理事务支出</t>
    </r>
  </si>
  <si>
    <t>技术研究与开发</t>
  </si>
  <si>
    <t xml:space="preserve">  其他技术研究与开发支出</t>
  </si>
  <si>
    <t>科学技术普及</t>
  </si>
  <si>
    <t xml:space="preserve">    科普活动</t>
  </si>
  <si>
    <t>文化旅游体育与传媒支出</t>
  </si>
  <si>
    <t>文化和旅游</t>
  </si>
  <si>
    <t xml:space="preserve">    旅游宣传</t>
  </si>
  <si>
    <t xml:space="preserve">    其他文化和旅游支出</t>
  </si>
  <si>
    <t>文物</t>
  </si>
  <si>
    <t xml:space="preserve">    文物保护</t>
  </si>
  <si>
    <t>体育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</si>
  <si>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体育场馆</t>
    </r>
  </si>
  <si>
    <t>其他文化旅游体育与传媒支出</t>
  </si>
  <si>
    <t xml:space="preserve">    宣传文化发展专项支出</t>
  </si>
  <si>
    <t>社会保障和就业支出</t>
  </si>
  <si>
    <t>人力资源和社会保障管理事务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</si>
  <si>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机关服务</t>
    </r>
  </si>
  <si>
    <t xml:space="preserve">    劳动保障监察</t>
  </si>
  <si>
    <t xml:space="preserve">    社保经办机构</t>
  </si>
  <si>
    <t xml:space="preserve">    劳动人事争议调节仲裁</t>
  </si>
  <si>
    <t xml:space="preserve">    其他人力资源和社会保障管理事务支出</t>
  </si>
  <si>
    <t>民政管理事务</t>
  </si>
  <si>
    <t xml:space="preserve">    社会组织管理</t>
  </si>
  <si>
    <t xml:space="preserve">    行政区划和地名管理</t>
  </si>
  <si>
    <t xml:space="preserve">    基层政权和社区建设</t>
  </si>
  <si>
    <t xml:space="preserve">    其他民政管理事务支出</t>
  </si>
  <si>
    <t>行政事业单位离退休</t>
  </si>
  <si>
    <t xml:space="preserve">    机关事业单位基本养老保险缴费支出</t>
  </si>
  <si>
    <t xml:space="preserve">    机关事业单位基本养老保险基金的补助</t>
  </si>
  <si>
    <t>就业补助</t>
  </si>
  <si>
    <t xml:space="preserve">    社会保险补贴</t>
  </si>
  <si>
    <t xml:space="preserve">    公益性岗位补贴</t>
  </si>
  <si>
    <t>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</si>
  <si>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</si>
  <si>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</si>
  <si>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</si>
  <si>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</si>
  <si>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</si>
  <si>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  </t>
  </si>
  <si>
    <t>退役安置</t>
  </si>
  <si>
    <t xml:space="preserve">    退役士兵安置</t>
  </si>
  <si>
    <t xml:space="preserve">    军队移交政府离退休干部管理机构</t>
  </si>
  <si>
    <t xml:space="preserve">    其他退役安置支出</t>
  </si>
  <si>
    <t>社会福利</t>
  </si>
  <si>
    <t xml:space="preserve">    儿童福利</t>
  </si>
  <si>
    <t xml:space="preserve">    老年福利</t>
  </si>
  <si>
    <t xml:space="preserve">    社会福利事业单位</t>
  </si>
  <si>
    <t xml:space="preserve">    养老服务</t>
  </si>
  <si>
    <t>残疾人事业</t>
  </si>
  <si>
    <t xml:space="preserve">    残疾人康复</t>
  </si>
  <si>
    <t xml:space="preserve">    残疾人生活和护理补贴</t>
  </si>
  <si>
    <t xml:space="preserve">    其他残疾人事业支出</t>
  </si>
  <si>
    <t>最低生活保障</t>
  </si>
  <si>
    <t xml:space="preserve">    城市最低生活保障金支出</t>
  </si>
  <si>
    <t xml:space="preserve">    农村最低生活保障金支出</t>
  </si>
  <si>
    <t>临时救助</t>
  </si>
  <si>
    <t xml:space="preserve">    临时救助支出</t>
  </si>
  <si>
    <t>特困人员救助供养</t>
  </si>
  <si>
    <t xml:space="preserve">    城市特困人员救助供养支出</t>
  </si>
  <si>
    <t xml:space="preserve">    农村特困人员救助供养支出</t>
  </si>
  <si>
    <t>财政对基本养老保险基金的补助</t>
  </si>
  <si>
    <t xml:space="preserve">    财政对城乡居民基本养老保险基金的补助</t>
  </si>
  <si>
    <t>退役军人管理事务</t>
  </si>
  <si>
    <t xml:space="preserve">   行政运行</t>
  </si>
  <si>
    <t xml:space="preserve">   一般行政管理事务</t>
  </si>
  <si>
    <t xml:space="preserve">   拥军优属</t>
  </si>
  <si>
    <t xml:space="preserve">   其他退役军人事务管理支出</t>
  </si>
  <si>
    <t>其他社会保障和就业支出</t>
  </si>
  <si>
    <t xml:space="preserve">   其他社会保障和就业支出</t>
  </si>
  <si>
    <t>卫生健康支出</t>
  </si>
  <si>
    <t xml:space="preserve">  卫生健康管理事务</t>
  </si>
  <si>
    <t xml:space="preserve">    其他卫生健康管理事务支出</t>
  </si>
  <si>
    <t>公立医院</t>
  </si>
  <si>
    <t xml:space="preserve">    综合医院</t>
  </si>
  <si>
    <t>基层医疗卫生机构</t>
  </si>
  <si>
    <t xml:space="preserve">    乡镇卫生院</t>
  </si>
  <si>
    <t>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</si>
  <si>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</si>
  <si>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</si>
  <si>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</si>
  <si>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</si>
  <si>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</si>
  <si>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突发公共卫生时间应急处理</t>
  </si>
  <si>
    <t xml:space="preserve">    其他公共卫生支出</t>
  </si>
  <si>
    <t>计划生育事务</t>
  </si>
  <si>
    <t xml:space="preserve">    计划生育机构</t>
  </si>
  <si>
    <t xml:space="preserve">    计划生育服务</t>
  </si>
  <si>
    <t>行政事业单位医疗</t>
  </si>
  <si>
    <t xml:space="preserve">    行政单位医疗</t>
  </si>
  <si>
    <t xml:space="preserve">    事业单位医疗</t>
  </si>
  <si>
    <t xml:space="preserve">    公务员医疗补助</t>
  </si>
  <si>
    <t>财政对基本医疗保险基金的补助</t>
  </si>
  <si>
    <t xml:space="preserve">    财政对城乡居民基本医疗保险基金的补助</t>
  </si>
  <si>
    <t>医疗救助</t>
  </si>
  <si>
    <t xml:space="preserve">    城乡医疗救助</t>
  </si>
  <si>
    <t>优抚对象医疗</t>
  </si>
  <si>
    <t xml:space="preserve">    优抚对象医疗补助</t>
  </si>
  <si>
    <t>医疗保障管理事务</t>
  </si>
  <si>
    <t xml:space="preserve">    其他医疗保障管理事务支出</t>
  </si>
  <si>
    <t>其他卫生健康支出</t>
  </si>
  <si>
    <t xml:space="preserve">    其他卫生健康支出</t>
  </si>
  <si>
    <t>污染防治</t>
  </si>
  <si>
    <t xml:space="preserve">   大气</t>
  </si>
  <si>
    <t xml:space="preserve">   水体</t>
  </si>
  <si>
    <t xml:space="preserve">   其他污染防治支出</t>
  </si>
  <si>
    <t>自然生态保护</t>
  </si>
  <si>
    <t xml:space="preserve">    农村环境保护</t>
  </si>
  <si>
    <t>能源节约利用</t>
  </si>
  <si>
    <t xml:space="preserve">    能源节约利用</t>
  </si>
  <si>
    <t>城乡社区支出</t>
  </si>
  <si>
    <t>城乡社区管理事务</t>
  </si>
  <si>
    <t xml:space="preserve">    城管执法</t>
  </si>
  <si>
    <t xml:space="preserve">    其他城乡社区管理事务支出</t>
  </si>
  <si>
    <t>城乡社区公共设施</t>
  </si>
  <si>
    <t xml:space="preserve">    其他城乡社区公共设施支出</t>
  </si>
  <si>
    <t>城乡社区环境卫生</t>
  </si>
  <si>
    <t xml:space="preserve">    城乡社区环境卫生</t>
  </si>
  <si>
    <t>农林水支出</t>
  </si>
  <si>
    <t>农业农村</t>
  </si>
  <si>
    <t xml:space="preserve">    病虫害控制</t>
  </si>
  <si>
    <t xml:space="preserve">    其他农业农村支出</t>
  </si>
  <si>
    <t>林业和草原</t>
  </si>
  <si>
    <t xml:space="preserve">    森林资源培育</t>
  </si>
  <si>
    <t xml:space="preserve">    其他林业和草原支出</t>
  </si>
  <si>
    <t xml:space="preserve">    林业草原防灾减灾</t>
  </si>
  <si>
    <t>水利</t>
  </si>
  <si>
    <t xml:space="preserve">    防汛</t>
  </si>
  <si>
    <t xml:space="preserve">    其他水利支出</t>
  </si>
  <si>
    <t>扶贫</t>
  </si>
  <si>
    <t>其他巩固脱贫攻坚成果衔接乡村振兴支出</t>
  </si>
  <si>
    <t>农业综合改革</t>
  </si>
  <si>
    <t xml:space="preserve">    对村民委员会和村党支部的补助</t>
  </si>
  <si>
    <t>交通运输支出</t>
  </si>
  <si>
    <t>公路水路运输</t>
  </si>
  <si>
    <t xml:space="preserve">    公路养护</t>
  </si>
  <si>
    <t>其他交通运输支出(款)</t>
  </si>
  <si>
    <t xml:space="preserve">    其他交通运输支出(项)</t>
  </si>
  <si>
    <t>商业流通事务</t>
  </si>
  <si>
    <t xml:space="preserve">    其他商业流通事务支出</t>
  </si>
  <si>
    <t>涉外发展服务支出</t>
  </si>
  <si>
    <t xml:space="preserve">    其他涉外发展服务支出</t>
  </si>
  <si>
    <t>其他商业服务业等支出(款)</t>
  </si>
  <si>
    <t xml:space="preserve">    其他商业服务业等支出(项)</t>
  </si>
  <si>
    <t>援助其他地区支出</t>
  </si>
  <si>
    <t xml:space="preserve"> 其他支出</t>
  </si>
  <si>
    <t>自然资源海洋气象等支出</t>
  </si>
  <si>
    <t>自然资源事务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</si>
  <si>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土地资源调查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</si>
  <si>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土地资源利用与保护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</si>
  <si>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自然资源调查</t>
    </r>
  </si>
  <si>
    <t xml:space="preserve">    其他自然资源事务支出</t>
  </si>
  <si>
    <t>住房保障支出</t>
  </si>
  <si>
    <t xml:space="preserve"> 保障性安居工程支出</t>
  </si>
  <si>
    <r>
      <t xml:space="preserve">  </t>
    </r>
    <r>
      <rPr>
        <sz val="11"/>
        <rFont val="黑体"/>
        <family val="3"/>
      </rPr>
      <t>棚户区改造</t>
    </r>
  </si>
  <si>
    <t xml:space="preserve">  老旧小区改造</t>
  </si>
  <si>
    <t>保障性安居工程支出</t>
  </si>
  <si>
    <t xml:space="preserve">   棚户区改造</t>
  </si>
  <si>
    <t xml:space="preserve">   保障性住房租金补贴</t>
  </si>
  <si>
    <t xml:space="preserve">   老旧小区改造</t>
  </si>
  <si>
    <t>住房改革支出</t>
  </si>
  <si>
    <t xml:space="preserve">    住房公积金</t>
  </si>
  <si>
    <t>城乡社区住宅</t>
  </si>
  <si>
    <t xml:space="preserve">    其他城乡社区住宅支出</t>
  </si>
  <si>
    <t>救灾防治及应急管理支出</t>
  </si>
  <si>
    <t>应急管理事务</t>
  </si>
  <si>
    <t xml:space="preserve">    灾害风险防治</t>
  </si>
  <si>
    <t xml:space="preserve">    安全监管</t>
  </si>
  <si>
    <t xml:space="preserve">    应急管理</t>
  </si>
  <si>
    <t xml:space="preserve">    其他应急管理支出</t>
  </si>
  <si>
    <t>消防事务</t>
  </si>
  <si>
    <t xml:space="preserve">  消防应急救援</t>
  </si>
  <si>
    <t>自然灾害救灾及恢复重建支出</t>
  </si>
  <si>
    <t xml:space="preserve">  自然灾害救灾补助</t>
  </si>
  <si>
    <t xml:space="preserve">     地方政府一般债券付息支出</t>
  </si>
  <si>
    <t>2023年区级一般公共预算基本支出预算表
（按政府预算经济分类科目）</t>
  </si>
  <si>
    <t xml:space="preserve">         单位：万元</t>
  </si>
  <si>
    <t>科目编码</t>
  </si>
  <si>
    <t>科目名称</t>
  </si>
  <si>
    <t>501</t>
  </si>
  <si>
    <t>机关工资福利支出</t>
  </si>
  <si>
    <t xml:space="preserve">  50101</t>
  </si>
  <si>
    <t>工资奖金津补贴</t>
  </si>
  <si>
    <t xml:space="preserve">  50102</t>
  </si>
  <si>
    <t>社会保障缴费</t>
  </si>
  <si>
    <t xml:space="preserve">  50103</t>
  </si>
  <si>
    <t>住房公积金</t>
  </si>
  <si>
    <t xml:space="preserve">  50199</t>
  </si>
  <si>
    <t>其他工资福利支出</t>
  </si>
  <si>
    <t>502</t>
  </si>
  <si>
    <t>机关商品和服务支出</t>
  </si>
  <si>
    <t xml:space="preserve">  50201</t>
  </si>
  <si>
    <t>办公经费</t>
  </si>
  <si>
    <t xml:space="preserve">  50202</t>
  </si>
  <si>
    <t>会议费</t>
  </si>
  <si>
    <t xml:space="preserve">  50203</t>
  </si>
  <si>
    <t>培训费</t>
  </si>
  <si>
    <t xml:space="preserve">  50204</t>
  </si>
  <si>
    <t>专用材料购置费</t>
  </si>
  <si>
    <t xml:space="preserve">  50205</t>
  </si>
  <si>
    <t>委托业务费</t>
  </si>
  <si>
    <t xml:space="preserve">  50206</t>
  </si>
  <si>
    <t>公务接待费</t>
  </si>
  <si>
    <t xml:space="preserve">  50208</t>
  </si>
  <si>
    <t>公务用车运行维护费</t>
  </si>
  <si>
    <t xml:space="preserve">  50209</t>
  </si>
  <si>
    <t>维修（护）费</t>
  </si>
  <si>
    <t xml:space="preserve">  50299</t>
  </si>
  <si>
    <t>其他商品和服务支出</t>
  </si>
  <si>
    <t>503</t>
  </si>
  <si>
    <t>机关资本性支出（一）</t>
  </si>
  <si>
    <t xml:space="preserve">  50302</t>
  </si>
  <si>
    <t>基础设施建设</t>
  </si>
  <si>
    <t xml:space="preserve">  50303</t>
  </si>
  <si>
    <t>公务用车购置</t>
  </si>
  <si>
    <t xml:space="preserve">  50305</t>
  </si>
  <si>
    <t>土地征迁补偿和安置支出</t>
  </si>
  <si>
    <t xml:space="preserve">  50306</t>
  </si>
  <si>
    <t>设备购置</t>
  </si>
  <si>
    <t>504</t>
  </si>
  <si>
    <t>机关资本性支出（二）</t>
  </si>
  <si>
    <t xml:space="preserve">  50402</t>
  </si>
  <si>
    <t xml:space="preserve">  50404</t>
  </si>
  <si>
    <t xml:space="preserve">  50499</t>
  </si>
  <si>
    <t>其他资本性支出</t>
  </si>
  <si>
    <t>505</t>
  </si>
  <si>
    <t>对事业单位经常性补助</t>
  </si>
  <si>
    <t xml:space="preserve">  50501</t>
  </si>
  <si>
    <t>工资福利支出</t>
  </si>
  <si>
    <t xml:space="preserve">  50502</t>
  </si>
  <si>
    <t>商品和服务支出</t>
  </si>
  <si>
    <t>506</t>
  </si>
  <si>
    <t>对事业单位资本性补助</t>
  </si>
  <si>
    <t xml:space="preserve">  50601</t>
  </si>
  <si>
    <t>资本性支出（一）</t>
  </si>
  <si>
    <t xml:space="preserve">  50602</t>
  </si>
  <si>
    <t>资本性支出（二）</t>
  </si>
  <si>
    <t>507</t>
  </si>
  <si>
    <t>对企业补助</t>
  </si>
  <si>
    <t xml:space="preserve">  50701</t>
  </si>
  <si>
    <t>费用补贴</t>
  </si>
  <si>
    <t xml:space="preserve">  50799</t>
  </si>
  <si>
    <t>其他对企业补助</t>
  </si>
  <si>
    <t>508</t>
  </si>
  <si>
    <t>对企业资本性支出</t>
  </si>
  <si>
    <t xml:space="preserve">  50803</t>
  </si>
  <si>
    <t>资本金注入（一）</t>
  </si>
  <si>
    <t>509</t>
  </si>
  <si>
    <t>对个人和家庭的补助</t>
  </si>
  <si>
    <t xml:space="preserve">  50901</t>
  </si>
  <si>
    <t>社会福利和救助</t>
  </si>
  <si>
    <t xml:space="preserve">  50902</t>
  </si>
  <si>
    <t>助学金</t>
  </si>
  <si>
    <t xml:space="preserve">  50903</t>
  </si>
  <si>
    <t>个人农业生产补贴</t>
  </si>
  <si>
    <t xml:space="preserve">  50905</t>
  </si>
  <si>
    <t>离退休费</t>
  </si>
  <si>
    <t xml:space="preserve">  50999</t>
  </si>
  <si>
    <t>其他对个人和家庭补助</t>
  </si>
  <si>
    <t>510</t>
  </si>
  <si>
    <t>对社会保障基金补助</t>
  </si>
  <si>
    <t xml:space="preserve">  51002</t>
  </si>
  <si>
    <t>对社会保险基金补助</t>
  </si>
  <si>
    <t>511</t>
  </si>
  <si>
    <t>债务利息及费用支出</t>
  </si>
  <si>
    <t xml:space="preserve">  51101</t>
  </si>
  <si>
    <t>国内债务付息</t>
  </si>
  <si>
    <t>599</t>
  </si>
  <si>
    <t>其他支出</t>
  </si>
  <si>
    <t xml:space="preserve">  59908</t>
  </si>
  <si>
    <t>对民间非营利组织和群众性自治组织补贴</t>
  </si>
  <si>
    <t xml:space="preserve">  59999</t>
  </si>
  <si>
    <t>2023年区级一般公共预算“三公”经费支出预算表</t>
  </si>
  <si>
    <t>下降%</t>
  </si>
  <si>
    <t>因公出国（境）费用</t>
  </si>
  <si>
    <t>公务用车费</t>
  </si>
  <si>
    <t>其中：公务用车运行维护费</t>
  </si>
  <si>
    <t xml:space="preserve">      公务车购置费</t>
  </si>
  <si>
    <t>2023-2023年政府一般债务限额和余额情况表</t>
  </si>
  <si>
    <t xml:space="preserve">        单位:万元</t>
  </si>
  <si>
    <t>执行数</t>
  </si>
  <si>
    <t>一、2022年末政府一般债务限额</t>
  </si>
  <si>
    <t>二、2022年末政府一般债务余额</t>
  </si>
  <si>
    <t>五、2023年年初政府一般债务还本支出</t>
  </si>
  <si>
    <t>2022年区级政府性基金预算收支执行情况表</t>
  </si>
  <si>
    <t xml:space="preserve">               单位：万元</t>
  </si>
  <si>
    <t>支出数</t>
  </si>
  <si>
    <t>本年收入</t>
  </si>
  <si>
    <t>一、社会保障和就业支出</t>
  </si>
  <si>
    <t>政府性基金补助收入</t>
  </si>
  <si>
    <t>大中型水库移民后期扶持基金支出</t>
  </si>
  <si>
    <t>上年结转收入</t>
  </si>
  <si>
    <t xml:space="preserve">    移民补助</t>
  </si>
  <si>
    <t>二、城乡社区支出</t>
  </si>
  <si>
    <t>专项债务转贷收入</t>
  </si>
  <si>
    <t>国有土地使用权出让收入安排的支出</t>
  </si>
  <si>
    <r>
      <t xml:space="preserve">    </t>
    </r>
    <r>
      <rPr>
        <sz val="11"/>
        <color indexed="8"/>
        <rFont val="宋体"/>
        <family val="0"/>
      </rPr>
      <t>征地和拆迁补偿支出</t>
    </r>
  </si>
  <si>
    <t xml:space="preserve">    农村基础设施建设支出</t>
  </si>
  <si>
    <t xml:space="preserve">    棚户区改造支出</t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</si>
  <si>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其他国有土地使用权出让收入安排的支出</t>
    </r>
  </si>
  <si>
    <t>三、其他支出</t>
  </si>
  <si>
    <t>其他政府性基金及对应专项债务收入安排的支出</t>
  </si>
  <si>
    <t>彩票公益金安排支出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</si>
  <si>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用于社会福利的彩票公益金的支出</t>
    </r>
  </si>
  <si>
    <t xml:space="preserve">    用于体育事业的彩票公益金支出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</si>
  <si>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用于残疾人事业的彩票公益金的支出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</si>
  <si>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用于城乡医疗救助的彩票公益金的支出</t>
    </r>
  </si>
  <si>
    <t>四、债务付息支出</t>
  </si>
  <si>
    <t>地方政府专项债务付息支出</t>
  </si>
  <si>
    <t>其他地方自行试点项目收益专项债券付息支出</t>
  </si>
  <si>
    <t>五、转移性支出</t>
  </si>
  <si>
    <t xml:space="preserve">  政府性基金上解支出</t>
  </si>
  <si>
    <t xml:space="preserve">  调出资金</t>
  </si>
  <si>
    <t xml:space="preserve">  年终结余</t>
  </si>
  <si>
    <t xml:space="preserve">   收入合计</t>
  </si>
  <si>
    <t>支出合计</t>
  </si>
  <si>
    <t>2023年区级政府性基金收支预算情况表</t>
  </si>
  <si>
    <t>收入预算数</t>
  </si>
  <si>
    <t>支出预算数</t>
  </si>
  <si>
    <t>一、文化旅游体育与传媒支出</t>
  </si>
  <si>
    <t>国家电影事业发展专项资金安排的支出</t>
  </si>
  <si>
    <t xml:space="preserve">   资助国产影片放映</t>
  </si>
  <si>
    <t xml:space="preserve">   农村基础设施建设支出</t>
  </si>
  <si>
    <t>其他地方自行试点项目收益专项债券收入安排的支出</t>
  </si>
  <si>
    <t>彩票公益金安排的支出</t>
  </si>
  <si>
    <t xml:space="preserve">   用于社会福利的彩票公益金支出</t>
  </si>
  <si>
    <t xml:space="preserve">   用于体育事业的彩票公益金支出</t>
  </si>
  <si>
    <t>用于其他社会公益事业的彩票公益金支出</t>
  </si>
  <si>
    <t xml:space="preserve">  其他地方自行试点项目收益专项债券付息支出</t>
  </si>
  <si>
    <t>2022年区级国有资本经营预算收支执行情况表</t>
  </si>
  <si>
    <t>本年支出</t>
  </si>
  <si>
    <t>国有资本经营预算上级补助收入</t>
  </si>
  <si>
    <t>国有资本经营预算调出资金</t>
  </si>
  <si>
    <t>国有资本经营预算上年结余收入</t>
  </si>
  <si>
    <t>国有资本经营预算年终结余</t>
  </si>
  <si>
    <t>收入合计</t>
  </si>
  <si>
    <t>2023年区级国有资本经营预算收支情况表</t>
  </si>
  <si>
    <t>解决历史遗留问题及改革成本支出</t>
  </si>
  <si>
    <t>国有资本经营预算补助收入</t>
  </si>
  <si>
    <t xml:space="preserve">   国有企业退休人员社会化管理补助支出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</si>
</sst>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%"/>
    <numFmt numFmtId="180" formatCode="_ * #,##0_ ;_ * \-#,##0_ ;_ * &quot;-&quot;??_ ;_ @_ "/>
  </numFmts>
  <fonts count="61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20"/>
      <name val="华文中宋"/>
      <family val="0"/>
    </font>
    <font>
      <sz val="20"/>
      <name val="黑体"/>
      <family val="3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5"/>
      <name val="华文中宋"/>
      <family val="0"/>
    </font>
    <font>
      <sz val="25"/>
      <name val="华文中宋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20"/>
      <name val="黑体"/>
      <family val="3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sz val="18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b/>
      <sz val="11"/>
      <name val="黑体"/>
      <family val="3"/>
    </font>
    <font>
      <sz val="11"/>
      <name val="黑体"/>
      <family val="3"/>
    </font>
    <font>
      <b/>
      <sz val="30"/>
      <name val="华文中宋"/>
      <family val="0"/>
    </font>
    <font>
      <sz val="14"/>
      <name val="黑体"/>
      <family val="3"/>
    </font>
    <font>
      <sz val="16"/>
      <name val="黑体"/>
      <family val="3"/>
    </font>
    <font>
      <sz val="14"/>
      <name val="仿宋_GB2312"/>
      <family val="3"/>
    </font>
    <font>
      <sz val="18"/>
      <color indexed="8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20"/>
      <color indexed="8"/>
      <name val="华文中宋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7.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7.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2"/>
      <name val="Calibri Light"/>
      <family val="0"/>
    </font>
    <font>
      <sz val="11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18"/>
      <name val="Calibri"/>
      <family val="0"/>
    </font>
    <font>
      <sz val="18"/>
      <color theme="1"/>
      <name val="Calibri"/>
      <family val="0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7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38" fillId="0" borderId="4" applyNumberFormat="0" applyFill="0" applyAlignment="0" applyProtection="0"/>
    <xf numFmtId="0" fontId="37" fillId="8" borderId="0" applyNumberFormat="0" applyBorder="0" applyAlignment="0" applyProtection="0"/>
    <xf numFmtId="0" fontId="39" fillId="0" borderId="5" applyNumberFormat="0" applyFill="0" applyAlignment="0" applyProtection="0"/>
    <xf numFmtId="0" fontId="37" fillId="9" borderId="0" applyNumberFormat="0" applyBorder="0" applyAlignment="0" applyProtection="0"/>
    <xf numFmtId="0" fontId="52" fillId="10" borderId="6" applyNumberFormat="0" applyAlignment="0" applyProtection="0"/>
    <xf numFmtId="0" fontId="45" fillId="10" borderId="1" applyNumberFormat="0" applyAlignment="0" applyProtection="0"/>
    <xf numFmtId="0" fontId="49" fillId="11" borderId="7" applyNumberFormat="0" applyAlignment="0" applyProtection="0"/>
    <xf numFmtId="0" fontId="12" fillId="3" borderId="0" applyNumberFormat="0" applyBorder="0" applyAlignment="0" applyProtection="0"/>
    <xf numFmtId="0" fontId="37" fillId="12" borderId="0" applyNumberFormat="0" applyBorder="0" applyAlignment="0" applyProtection="0"/>
    <xf numFmtId="0" fontId="43" fillId="0" borderId="8" applyNumberFormat="0" applyFill="0" applyAlignment="0" applyProtection="0"/>
    <xf numFmtId="0" fontId="10" fillId="0" borderId="9" applyNumberFormat="0" applyFill="0" applyAlignment="0" applyProtection="0"/>
    <xf numFmtId="0" fontId="46" fillId="2" borderId="0" applyNumberFormat="0" applyBorder="0" applyAlignment="0" applyProtection="0"/>
    <xf numFmtId="0" fontId="50" fillId="13" borderId="0" applyNumberFormat="0" applyBorder="0" applyAlignment="0" applyProtection="0"/>
    <xf numFmtId="0" fontId="12" fillId="14" borderId="0" applyNumberFormat="0" applyBorder="0" applyAlignment="0" applyProtection="0"/>
    <xf numFmtId="0" fontId="3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37" fillId="18" borderId="0" applyNumberFormat="0" applyBorder="0" applyAlignment="0" applyProtection="0"/>
    <xf numFmtId="0" fontId="37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7" fillId="20" borderId="0" applyNumberFormat="0" applyBorder="0" applyAlignment="0" applyProtection="0"/>
    <xf numFmtId="0" fontId="12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2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27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3" fontId="9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left" vertical="center" wrapText="1"/>
    </xf>
    <xf numFmtId="3" fontId="55" fillId="24" borderId="10" xfId="0" applyNumberFormat="1" applyFont="1" applyFill="1" applyBorder="1" applyAlignment="1" applyProtection="1">
      <alignment horizontal="left" vertical="center" wrapText="1"/>
      <protection/>
    </xf>
    <xf numFmtId="3" fontId="12" fillId="0" borderId="10" xfId="0" applyNumberFormat="1" applyFont="1" applyBorder="1" applyAlignment="1">
      <alignment horizontal="left" vertical="center" wrapText="1"/>
    </xf>
    <xf numFmtId="3" fontId="56" fillId="0" borderId="10" xfId="0" applyNumberFormat="1" applyFont="1" applyBorder="1" applyAlignment="1">
      <alignment horizontal="left" vertical="center" wrapText="1"/>
    </xf>
    <xf numFmtId="3" fontId="57" fillId="0" borderId="10" xfId="0" applyNumberFormat="1" applyFont="1" applyBorder="1" applyAlignment="1">
      <alignment horizontal="left" vertical="center" wrapText="1"/>
    </xf>
    <xf numFmtId="0" fontId="55" fillId="24" borderId="10" xfId="0" applyFont="1" applyFill="1" applyBorder="1" applyAlignment="1">
      <alignment horizontal="left" vertical="center" wrapText="1"/>
    </xf>
    <xf numFmtId="0" fontId="55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55" fillId="24" borderId="10" xfId="0" applyFont="1" applyFill="1" applyBorder="1" applyAlignment="1">
      <alignment vertical="center"/>
    </xf>
    <xf numFmtId="176" fontId="55" fillId="24" borderId="10" xfId="0" applyNumberFormat="1" applyFont="1" applyFill="1" applyBorder="1" applyAlignment="1">
      <alignment horizontal="right" vertical="center"/>
    </xf>
    <xf numFmtId="0" fontId="0" fillId="0" borderId="0" xfId="64" applyFont="1" applyAlignment="1">
      <alignment vertical="center"/>
      <protection/>
    </xf>
    <xf numFmtId="0" fontId="0" fillId="0" borderId="0" xfId="52" applyFill="1" applyAlignment="1">
      <alignment vertical="center" wrapText="1"/>
      <protection/>
    </xf>
    <xf numFmtId="0" fontId="0" fillId="0" borderId="0" xfId="52" applyFont="1" applyFill="1">
      <alignment vertical="center"/>
      <protection/>
    </xf>
    <xf numFmtId="0" fontId="0" fillId="0" borderId="0" xfId="52" applyFill="1">
      <alignment vertical="center"/>
      <protection/>
    </xf>
    <xf numFmtId="0" fontId="0" fillId="0" borderId="0" xfId="0" applyAlignment="1">
      <alignment vertical="center"/>
    </xf>
    <xf numFmtId="0" fontId="7" fillId="0" borderId="0" xfId="64" applyFont="1" applyAlignment="1">
      <alignment horizontal="center" vertical="center"/>
      <protection/>
    </xf>
    <xf numFmtId="0" fontId="16" fillId="0" borderId="0" xfId="64" applyFont="1" applyAlignment="1">
      <alignment horizontal="center" vertical="center"/>
      <protection/>
    </xf>
    <xf numFmtId="0" fontId="17" fillId="0" borderId="0" xfId="52" applyFont="1" applyFill="1" applyAlignment="1">
      <alignment vertical="center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52" applyFont="1" applyFill="1" applyBorder="1" applyAlignment="1">
      <alignment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52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vertical="center"/>
    </xf>
    <xf numFmtId="176" fontId="22" fillId="0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2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4" fillId="0" borderId="10" xfId="0" applyFont="1" applyBorder="1" applyAlignment="1">
      <alignment vertical="center"/>
    </xf>
    <xf numFmtId="178" fontId="2" fillId="0" borderId="10" xfId="0" applyNumberFormat="1" applyFont="1" applyFill="1" applyBorder="1" applyAlignment="1">
      <alignment horizontal="right"/>
    </xf>
    <xf numFmtId="0" fontId="24" fillId="0" borderId="10" xfId="67" applyFont="1" applyBorder="1" applyAlignment="1">
      <alignment vertical="center"/>
      <protection/>
    </xf>
    <xf numFmtId="0" fontId="25" fillId="0" borderId="10" xfId="67" applyFont="1" applyBorder="1" applyAlignment="1">
      <alignment horizontal="left" vertical="center"/>
      <protection/>
    </xf>
    <xf numFmtId="178" fontId="2" fillId="0" borderId="10" xfId="0" applyNumberFormat="1" applyFont="1" applyFill="1" applyBorder="1" applyAlignment="1">
      <alignment/>
    </xf>
    <xf numFmtId="0" fontId="11" fillId="0" borderId="10" xfId="67" applyFont="1" applyBorder="1" applyAlignment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0" xfId="67" applyFont="1" applyBorder="1" applyAlignment="1">
      <alignment horizontal="left" vertical="center" wrapText="1"/>
      <protection/>
    </xf>
    <xf numFmtId="0" fontId="2" fillId="0" borderId="10" xfId="67" applyFont="1" applyBorder="1" applyAlignment="1">
      <alignment horizontal="left" vertical="center"/>
      <protection/>
    </xf>
    <xf numFmtId="0" fontId="0" fillId="0" borderId="10" xfId="67" applyFont="1" applyBorder="1" applyAlignment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178" fontId="0" fillId="0" borderId="10" xfId="0" applyNumberFormat="1" applyFont="1" applyFill="1" applyBorder="1" applyAlignment="1">
      <alignment horizontal="right"/>
    </xf>
    <xf numFmtId="0" fontId="25" fillId="0" borderId="10" xfId="0" applyNumberFormat="1" applyFont="1" applyFill="1" applyBorder="1" applyAlignment="1" applyProtection="1">
      <alignment horizontal="left" vertical="center"/>
      <protection/>
    </xf>
    <xf numFmtId="0" fontId="24" fillId="0" borderId="10" xfId="67" applyFont="1" applyBorder="1" applyAlignment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2" fillId="0" borderId="10" xfId="67" applyFont="1" applyBorder="1" applyAlignment="1">
      <alignment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67" applyFont="1" applyFill="1" applyBorder="1" applyAlignment="1">
      <alignment horizontal="left" vertical="center"/>
      <protection/>
    </xf>
    <xf numFmtId="0" fontId="4" fillId="0" borderId="10" xfId="0" applyNumberFormat="1" applyFont="1" applyFill="1" applyBorder="1" applyAlignment="1">
      <alignment vertical="center"/>
    </xf>
    <xf numFmtId="0" fontId="25" fillId="0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178" fontId="24" fillId="0" borderId="10" xfId="0" applyNumberFormat="1" applyFont="1" applyFill="1" applyBorder="1" applyAlignment="1" applyProtection="1">
      <alignment vertical="center"/>
      <protection locked="0"/>
    </xf>
    <xf numFmtId="178" fontId="2" fillId="0" borderId="10" xfId="0" applyNumberFormat="1" applyFont="1" applyFill="1" applyBorder="1" applyAlignment="1" applyProtection="1">
      <alignment vertical="center"/>
      <protection locked="0"/>
    </xf>
    <xf numFmtId="178" fontId="2" fillId="0" borderId="10" xfId="0" applyNumberFormat="1" applyFont="1" applyBorder="1" applyAlignment="1">
      <alignment vertical="center"/>
    </xf>
    <xf numFmtId="178" fontId="0" fillId="0" borderId="10" xfId="0" applyNumberFormat="1" applyFont="1" applyFill="1" applyBorder="1" applyAlignment="1" applyProtection="1">
      <alignment vertical="center"/>
      <protection locked="0"/>
    </xf>
    <xf numFmtId="178" fontId="26" fillId="0" borderId="10" xfId="0" applyNumberFormat="1" applyFont="1" applyFill="1" applyBorder="1" applyAlignment="1" applyProtection="1">
      <alignment vertical="center"/>
      <protection locked="0"/>
    </xf>
    <xf numFmtId="178" fontId="27" fillId="0" borderId="10" xfId="0" applyNumberFormat="1" applyFont="1" applyFill="1" applyBorder="1" applyAlignment="1" applyProtection="1">
      <alignment vertical="center"/>
      <protection locked="0"/>
    </xf>
    <xf numFmtId="178" fontId="24" fillId="0" borderId="10" xfId="0" applyNumberFormat="1" applyFont="1" applyFill="1" applyBorder="1" applyAlignment="1" applyProtection="1">
      <alignment horizontal="left" vertical="center"/>
      <protection locked="0"/>
    </xf>
    <xf numFmtId="0" fontId="24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29" fillId="0" borderId="10" xfId="67" applyFont="1" applyBorder="1" applyAlignment="1">
      <alignment vertical="center"/>
      <protection/>
    </xf>
    <xf numFmtId="0" fontId="19" fillId="0" borderId="10" xfId="67" applyFont="1" applyBorder="1" applyAlignment="1">
      <alignment vertical="center"/>
      <protection/>
    </xf>
    <xf numFmtId="0" fontId="19" fillId="0" borderId="10" xfId="0" applyFont="1" applyBorder="1" applyAlignment="1">
      <alignment horizontal="right" vertical="center"/>
    </xf>
    <xf numFmtId="0" fontId="29" fillId="0" borderId="10" xfId="67" applyFont="1" applyBorder="1" applyAlignment="1">
      <alignment horizontal="left" vertical="center"/>
      <protection/>
    </xf>
    <xf numFmtId="0" fontId="19" fillId="25" borderId="10" xfId="66" applyNumberFormat="1" applyFont="1" applyFill="1" applyBorder="1" applyAlignment="1" applyProtection="1">
      <alignment horizontal="right" vertical="center"/>
      <protection locked="0"/>
    </xf>
    <xf numFmtId="0" fontId="19" fillId="0" borderId="10" xfId="67" applyFont="1" applyBorder="1" applyAlignment="1">
      <alignment horizontal="right" vertical="center"/>
      <protection/>
    </xf>
    <xf numFmtId="0" fontId="19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6" fillId="0" borderId="10" xfId="0" applyNumberFormat="1" applyFon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0" xfId="0" applyNumberForma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15" fillId="0" borderId="10" xfId="67" applyFont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0" fontId="7" fillId="0" borderId="0" xfId="64" applyFont="1" applyFill="1" applyAlignment="1">
      <alignment horizontal="center" vertical="center" wrapText="1"/>
      <protection/>
    </xf>
    <xf numFmtId="0" fontId="5" fillId="0" borderId="0" xfId="64" applyFont="1" applyFill="1" applyAlignment="1">
      <alignment horizontal="center" vertical="center"/>
      <protection/>
    </xf>
    <xf numFmtId="0" fontId="11" fillId="0" borderId="16" xfId="64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180" fontId="0" fillId="0" borderId="10" xfId="22" applyNumberFormat="1" applyFont="1" applyFill="1" applyBorder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0" xfId="65" applyFont="1" applyFill="1" applyBorder="1" applyAlignment="1">
      <alignment vertical="center" wrapText="1"/>
      <protection/>
    </xf>
    <xf numFmtId="0" fontId="0" fillId="0" borderId="17" xfId="0" applyNumberFormat="1" applyFill="1" applyBorder="1" applyAlignment="1" applyProtection="1">
      <alignment horizontal="left" vertical="center"/>
      <protection/>
    </xf>
    <xf numFmtId="180" fontId="0" fillId="0" borderId="25" xfId="22" applyNumberFormat="1" applyFont="1" applyFill="1" applyBorder="1" applyAlignment="1" applyProtection="1">
      <alignment horizontal="right" vertical="center"/>
      <protection/>
    </xf>
    <xf numFmtId="180" fontId="0" fillId="0" borderId="14" xfId="22" applyNumberFormat="1" applyFont="1" applyFill="1" applyBorder="1" applyAlignment="1" applyProtection="1">
      <alignment horizontal="right" vertical="center"/>
      <protection/>
    </xf>
    <xf numFmtId="180" fontId="0" fillId="0" borderId="10" xfId="22" applyNumberFormat="1" applyFont="1" applyBorder="1" applyAlignment="1">
      <alignment vertical="center"/>
    </xf>
    <xf numFmtId="3" fontId="2" fillId="0" borderId="10" xfId="64" applyNumberFormat="1" applyFont="1" applyFill="1" applyBorder="1" applyAlignment="1">
      <alignment horizontal="left" vertical="center" wrapText="1"/>
      <protection/>
    </xf>
    <xf numFmtId="0" fontId="31" fillId="0" borderId="0" xfId="0" applyFont="1" applyAlignment="1">
      <alignment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179" fontId="23" fillId="0" borderId="10" xfId="0" applyNumberFormat="1" applyFont="1" applyBorder="1" applyAlignment="1">
      <alignment vertical="center"/>
    </xf>
    <xf numFmtId="10" fontId="0" fillId="0" borderId="0" xfId="0" applyNumberFormat="1" applyAlignment="1">
      <alignment vertical="center"/>
    </xf>
    <xf numFmtId="0" fontId="23" fillId="0" borderId="10" xfId="0" applyFont="1" applyFill="1" applyBorder="1" applyAlignment="1">
      <alignment vertical="center"/>
    </xf>
    <xf numFmtId="178" fontId="58" fillId="0" borderId="10" xfId="0" applyNumberFormat="1" applyFont="1" applyFill="1" applyBorder="1" applyAlignment="1">
      <alignment vertical="center" wrapText="1"/>
    </xf>
    <xf numFmtId="179" fontId="23" fillId="0" borderId="10" xfId="0" applyNumberFormat="1" applyFont="1" applyFill="1" applyBorder="1" applyAlignment="1">
      <alignment vertical="center"/>
    </xf>
    <xf numFmtId="10" fontId="0" fillId="0" borderId="0" xfId="0" applyNumberFormat="1" applyFill="1" applyAlignment="1">
      <alignment vertical="center"/>
    </xf>
    <xf numFmtId="178" fontId="58" fillId="24" borderId="10" xfId="0" applyNumberFormat="1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/>
    </xf>
    <xf numFmtId="0" fontId="23" fillId="25" borderId="17" xfId="66" applyNumberFormat="1" applyFont="1" applyFill="1" applyBorder="1" applyAlignment="1" applyProtection="1">
      <alignment horizontal="right" vertical="center"/>
      <protection locked="0"/>
    </xf>
    <xf numFmtId="0" fontId="23" fillId="25" borderId="17" xfId="66" applyNumberFormat="1" applyFont="1" applyFill="1" applyBorder="1" applyAlignment="1" applyProtection="1">
      <alignment horizontal="right" vertical="center"/>
      <protection locked="0"/>
    </xf>
    <xf numFmtId="0" fontId="23" fillId="0" borderId="10" xfId="0" applyFont="1" applyBorder="1" applyAlignment="1">
      <alignment horizontal="left" vertical="center"/>
    </xf>
    <xf numFmtId="0" fontId="58" fillId="24" borderId="10" xfId="0" applyFont="1" applyFill="1" applyBorder="1" applyAlignment="1">
      <alignment vertical="center" wrapText="1"/>
    </xf>
    <xf numFmtId="0" fontId="59" fillId="24" borderId="10" xfId="0" applyFont="1" applyFill="1" applyBorder="1" applyAlignment="1">
      <alignment vertical="center" wrapText="1"/>
    </xf>
    <xf numFmtId="10" fontId="0" fillId="0" borderId="0" xfId="0" applyNumberFormat="1" applyFill="1" applyAlignment="1">
      <alignment vertical="center"/>
    </xf>
    <xf numFmtId="179" fontId="23" fillId="0" borderId="10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3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horizontal="right" vertical="center"/>
      <protection locked="0"/>
    </xf>
    <xf numFmtId="1" fontId="25" fillId="0" borderId="10" xfId="0" applyNumberFormat="1" applyFont="1" applyFill="1" applyBorder="1" applyAlignment="1" applyProtection="1">
      <alignment horizontal="right" vertical="center"/>
      <protection locked="0"/>
    </xf>
    <xf numFmtId="1" fontId="11" fillId="0" borderId="10" xfId="0" applyNumberFormat="1" applyFont="1" applyFill="1" applyBorder="1" applyAlignment="1" applyProtection="1">
      <alignment horizontal="left" vertical="center"/>
      <protection locked="0"/>
    </xf>
    <xf numFmtId="1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" fontId="34" fillId="0" borderId="10" xfId="0" applyNumberFormat="1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1" fontId="11" fillId="0" borderId="10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 horizontal="distributed" vertical="center"/>
      <protection locked="0"/>
    </xf>
    <xf numFmtId="1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9" fillId="0" borderId="10" xfId="67" applyFont="1" applyBorder="1" applyAlignment="1">
      <alignment horizontal="left" vertical="center"/>
      <protection/>
    </xf>
    <xf numFmtId="0" fontId="15" fillId="0" borderId="10" xfId="0" applyFont="1" applyBorder="1" applyAlignment="1">
      <alignment vertical="center"/>
    </xf>
    <xf numFmtId="179" fontId="15" fillId="0" borderId="10" xfId="0" applyNumberFormat="1" applyFont="1" applyBorder="1" applyAlignment="1">
      <alignment horizontal="right" vertical="center"/>
    </xf>
    <xf numFmtId="179" fontId="15" fillId="0" borderId="10" xfId="0" applyNumberFormat="1" applyFont="1" applyBorder="1" applyAlignment="1">
      <alignment vertical="center"/>
    </xf>
    <xf numFmtId="0" fontId="15" fillId="0" borderId="10" xfId="67" applyFont="1" applyBorder="1" applyAlignment="1">
      <alignment horizontal="left" vertical="center"/>
      <protection/>
    </xf>
    <xf numFmtId="0" fontId="0" fillId="0" borderId="10" xfId="0" applyFont="1" applyBorder="1" applyAlignment="1">
      <alignment horizontal="right" vertical="center"/>
    </xf>
    <xf numFmtId="0" fontId="15" fillId="0" borderId="10" xfId="67" applyFont="1" applyBorder="1" applyAlignment="1">
      <alignment vertical="center"/>
      <protection/>
    </xf>
    <xf numFmtId="0" fontId="0" fillId="25" borderId="10" xfId="66" applyNumberFormat="1" applyFont="1" applyFill="1" applyBorder="1" applyAlignment="1" applyProtection="1">
      <alignment horizontal="right"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78" fontId="15" fillId="0" borderId="14" xfId="0" applyNumberFormat="1" applyFont="1" applyFill="1" applyBorder="1" applyAlignment="1" applyProtection="1">
      <alignment vertical="center"/>
      <protection locked="0"/>
    </xf>
    <xf numFmtId="0" fontId="15" fillId="0" borderId="14" xfId="67" applyFont="1" applyBorder="1" applyAlignment="1">
      <alignment vertical="center"/>
      <protection/>
    </xf>
    <xf numFmtId="0" fontId="15" fillId="0" borderId="10" xfId="0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0" fillId="0" borderId="10" xfId="67" applyFont="1" applyBorder="1" applyAlignment="1">
      <alignment vertical="center"/>
      <protection/>
    </xf>
    <xf numFmtId="0" fontId="0" fillId="0" borderId="14" xfId="67" applyFont="1" applyBorder="1" applyAlignment="1">
      <alignment vertical="center"/>
      <protection/>
    </xf>
    <xf numFmtId="0" fontId="36" fillId="0" borderId="10" xfId="0" applyFont="1" applyBorder="1" applyAlignment="1">
      <alignment vertical="center"/>
    </xf>
    <xf numFmtId="0" fontId="0" fillId="26" borderId="0" xfId="0" applyFill="1" applyAlignment="1">
      <alignment vertical="center"/>
    </xf>
    <xf numFmtId="0" fontId="7" fillId="26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26" borderId="0" xfId="0" applyFont="1" applyFill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 horizontal="right" vertical="center"/>
    </xf>
    <xf numFmtId="0" fontId="0" fillId="26" borderId="10" xfId="0" applyNumberFormat="1" applyFont="1" applyFill="1" applyBorder="1" applyAlignment="1">
      <alignment vertical="center"/>
    </xf>
    <xf numFmtId="179" fontId="0" fillId="0" borderId="15" xfId="0" applyNumberFormat="1" applyFont="1" applyBorder="1" applyAlignment="1">
      <alignment horizontal="right" vertical="center"/>
    </xf>
    <xf numFmtId="179" fontId="0" fillId="26" borderId="15" xfId="0" applyNumberFormat="1" applyFont="1" applyFill="1" applyBorder="1" applyAlignment="1">
      <alignment horizontal="right" vertical="center"/>
    </xf>
    <xf numFmtId="0" fontId="0" fillId="0" borderId="10" xfId="22" applyNumberFormat="1" applyFont="1" applyBorder="1" applyAlignment="1">
      <alignment vertical="center"/>
    </xf>
    <xf numFmtId="179" fontId="0" fillId="0" borderId="10" xfId="0" applyNumberFormat="1" applyFont="1" applyBorder="1" applyAlignment="1">
      <alignment horizontal="right" vertical="center"/>
    </xf>
    <xf numFmtId="0" fontId="0" fillId="25" borderId="17" xfId="66" applyNumberFormat="1" applyFont="1" applyFill="1" applyBorder="1" applyAlignment="1" applyProtection="1">
      <alignment horizontal="right" vertical="center"/>
      <protection locked="0"/>
    </xf>
    <xf numFmtId="0" fontId="0" fillId="26" borderId="17" xfId="66" applyNumberFormat="1" applyFont="1" applyFill="1" applyBorder="1" applyAlignment="1" applyProtection="1">
      <alignment horizontal="right" vertical="center"/>
      <protection locked="0"/>
    </xf>
    <xf numFmtId="0" fontId="0" fillId="26" borderId="10" xfId="0" applyFont="1" applyFill="1" applyBorder="1" applyAlignment="1">
      <alignment vertical="center"/>
    </xf>
    <xf numFmtId="0" fontId="55" fillId="24" borderId="10" xfId="0" applyFont="1" applyFill="1" applyBorder="1" applyAlignment="1">
      <alignment vertical="center" wrapText="1"/>
    </xf>
    <xf numFmtId="0" fontId="55" fillId="26" borderId="10" xfId="0" applyFont="1" applyFill="1" applyBorder="1" applyAlignment="1">
      <alignment vertical="center" wrapText="1"/>
    </xf>
    <xf numFmtId="0" fontId="60" fillId="24" borderId="10" xfId="0" applyFont="1" applyFill="1" applyBorder="1" applyAlignment="1">
      <alignment vertical="center" wrapText="1"/>
    </xf>
    <xf numFmtId="0" fontId="60" fillId="26" borderId="10" xfId="0" applyFont="1" applyFill="1" applyBorder="1" applyAlignment="1">
      <alignment vertical="center" wrapText="1"/>
    </xf>
    <xf numFmtId="0" fontId="24" fillId="0" borderId="0" xfId="0" applyFont="1" applyFill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right" vertical="center"/>
      <protection locked="0"/>
    </xf>
    <xf numFmtId="1" fontId="10" fillId="0" borderId="10" xfId="0" applyNumberFormat="1" applyFont="1" applyFill="1" applyBorder="1" applyAlignment="1" applyProtection="1">
      <alignment horizontal="right" vertical="center"/>
      <protection locked="0"/>
    </xf>
    <xf numFmtId="1" fontId="12" fillId="0" borderId="10" xfId="0" applyNumberFormat="1" applyFont="1" applyFill="1" applyBorder="1" applyAlignment="1" applyProtection="1">
      <alignment horizontal="left" vertical="center"/>
      <protection locked="0"/>
    </xf>
    <xf numFmtId="1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1" fontId="12" fillId="0" borderId="10" xfId="0" applyNumberFormat="1" applyFont="1" applyFill="1" applyBorder="1" applyAlignment="1" applyProtection="1">
      <alignment vertical="center"/>
      <protection locked="0"/>
    </xf>
    <xf numFmtId="1" fontId="12" fillId="0" borderId="27" xfId="0" applyNumberFormat="1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right" vertical="center"/>
      <protection locked="0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horizontal="right" vertical="center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附件：2012年出口退税基数及超基数上解情况表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" xfId="64"/>
    <cellStyle name="常规_2006年专项结算" xfId="65"/>
    <cellStyle name="常规_exceltmp1" xfId="66"/>
    <cellStyle name="常规_2007地方上报报表12.2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F26" sqref="F26"/>
    </sheetView>
  </sheetViews>
  <sheetFormatPr defaultColWidth="9.00390625" defaultRowHeight="14.25"/>
  <sheetData>
    <row r="2" ht="14.25">
      <c r="A2" t="b">
        <v>1</v>
      </c>
    </row>
    <row r="3" ht="14.25">
      <c r="A3" t="b">
        <v>1</v>
      </c>
    </row>
    <row r="4" ht="14.25">
      <c r="A4" t="b">
        <v>0</v>
      </c>
    </row>
    <row r="5" ht="14.25">
      <c r="A5" t="b">
        <v>0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800000011920929"/>
  </sheetPr>
  <dimension ref="A1:C54"/>
  <sheetViews>
    <sheetView zoomScale="85" zoomScaleNormal="85" workbookViewId="0" topLeftCell="A7">
      <selection activeCell="J1" sqref="J1"/>
    </sheetView>
  </sheetViews>
  <sheetFormatPr defaultColWidth="9.00390625" defaultRowHeight="14.25"/>
  <cols>
    <col min="1" max="1" width="13.625" style="0" customWidth="1"/>
    <col min="2" max="2" width="39.875" style="0" customWidth="1"/>
    <col min="3" max="3" width="20.125" style="0" customWidth="1"/>
  </cols>
  <sheetData>
    <row r="1" spans="1:3" ht="79.5" customHeight="1">
      <c r="A1" s="67" t="s">
        <v>432</v>
      </c>
      <c r="B1" s="68"/>
      <c r="C1" s="68"/>
    </row>
    <row r="2" spans="1:3" ht="18.75" customHeight="1">
      <c r="A2" s="60"/>
      <c r="B2" s="60"/>
      <c r="C2" s="69" t="s">
        <v>433</v>
      </c>
    </row>
    <row r="3" spans="1:3" ht="39.75" customHeight="1" hidden="1">
      <c r="A3" s="60"/>
      <c r="B3" s="60"/>
      <c r="C3" s="60"/>
    </row>
    <row r="4" spans="1:3" ht="21.75" customHeight="1">
      <c r="A4" s="13" t="s">
        <v>434</v>
      </c>
      <c r="B4" s="13" t="s">
        <v>435</v>
      </c>
      <c r="C4" s="70" t="s">
        <v>26</v>
      </c>
    </row>
    <row r="5" spans="1:3" ht="21.75" customHeight="1">
      <c r="A5" s="13"/>
      <c r="B5" s="13"/>
      <c r="C5" s="71"/>
    </row>
    <row r="6" spans="1:3" s="66" customFormat="1" ht="21.75" customHeight="1">
      <c r="A6" s="72"/>
      <c r="B6" s="73" t="s">
        <v>123</v>
      </c>
      <c r="C6" s="74">
        <f>C7+C12+C22+C27+C31+C34+C37+C40+C42+C48+C50+C52</f>
        <v>111296.04</v>
      </c>
    </row>
    <row r="7" spans="1:3" ht="21.75" customHeight="1">
      <c r="A7" s="75" t="s">
        <v>436</v>
      </c>
      <c r="B7" s="75" t="s">
        <v>437</v>
      </c>
      <c r="C7" s="76">
        <f>C8+C9+C10+C11</f>
        <v>15902.97</v>
      </c>
    </row>
    <row r="8" spans="1:3" ht="21.75" customHeight="1">
      <c r="A8" s="77" t="s">
        <v>438</v>
      </c>
      <c r="B8" s="77" t="s">
        <v>439</v>
      </c>
      <c r="C8" s="76">
        <v>11426.2</v>
      </c>
    </row>
    <row r="9" spans="1:3" ht="21.75" customHeight="1">
      <c r="A9" s="77" t="s">
        <v>440</v>
      </c>
      <c r="B9" s="77" t="s">
        <v>441</v>
      </c>
      <c r="C9" s="76">
        <v>2904.14</v>
      </c>
    </row>
    <row r="10" spans="1:3" ht="21.75" customHeight="1">
      <c r="A10" s="77" t="s">
        <v>442</v>
      </c>
      <c r="B10" s="77" t="s">
        <v>443</v>
      </c>
      <c r="C10" s="76">
        <v>1340.99</v>
      </c>
    </row>
    <row r="11" spans="1:3" ht="21.75" customHeight="1">
      <c r="A11" s="77" t="s">
        <v>444</v>
      </c>
      <c r="B11" s="77" t="s">
        <v>445</v>
      </c>
      <c r="C11" s="76">
        <v>231.64</v>
      </c>
    </row>
    <row r="12" spans="1:3" ht="21.75" customHeight="1">
      <c r="A12" s="75" t="s">
        <v>446</v>
      </c>
      <c r="B12" s="75" t="s">
        <v>447</v>
      </c>
      <c r="C12" s="76">
        <f>C13+C14+C15+C16+C17+C18+C19+C20+C21</f>
        <v>15495.68</v>
      </c>
    </row>
    <row r="13" spans="1:3" ht="21.75" customHeight="1">
      <c r="A13" s="77" t="s">
        <v>448</v>
      </c>
      <c r="B13" s="77" t="s">
        <v>449</v>
      </c>
      <c r="C13" s="76">
        <v>4295.72</v>
      </c>
    </row>
    <row r="14" spans="1:3" ht="21.75" customHeight="1">
      <c r="A14" s="77" t="s">
        <v>450</v>
      </c>
      <c r="B14" s="77" t="s">
        <v>451</v>
      </c>
      <c r="C14" s="76">
        <v>109.82</v>
      </c>
    </row>
    <row r="15" spans="1:3" ht="21.75" customHeight="1">
      <c r="A15" s="77" t="s">
        <v>452</v>
      </c>
      <c r="B15" s="77" t="s">
        <v>453</v>
      </c>
      <c r="C15" s="76">
        <v>85.8</v>
      </c>
    </row>
    <row r="16" spans="1:3" ht="21.75" customHeight="1">
      <c r="A16" s="78" t="s">
        <v>454</v>
      </c>
      <c r="B16" s="77" t="s">
        <v>455</v>
      </c>
      <c r="C16" s="76">
        <v>1106.1</v>
      </c>
    </row>
    <row r="17" spans="1:3" ht="21.75" customHeight="1">
      <c r="A17" s="77" t="s">
        <v>456</v>
      </c>
      <c r="B17" s="77" t="s">
        <v>457</v>
      </c>
      <c r="C17" s="76">
        <v>6916.46</v>
      </c>
    </row>
    <row r="18" spans="1:3" ht="21.75" customHeight="1">
      <c r="A18" s="77" t="s">
        <v>458</v>
      </c>
      <c r="B18" s="77" t="s">
        <v>459</v>
      </c>
      <c r="C18" s="76">
        <v>11.71</v>
      </c>
    </row>
    <row r="19" spans="1:3" ht="21.75" customHeight="1">
      <c r="A19" s="77" t="s">
        <v>460</v>
      </c>
      <c r="B19" s="77" t="s">
        <v>461</v>
      </c>
      <c r="C19" s="76">
        <v>109.87</v>
      </c>
    </row>
    <row r="20" spans="1:3" ht="21.75" customHeight="1">
      <c r="A20" s="77" t="s">
        <v>462</v>
      </c>
      <c r="B20" s="77" t="s">
        <v>463</v>
      </c>
      <c r="C20" s="76">
        <v>303.99</v>
      </c>
    </row>
    <row r="21" spans="1:3" ht="21.75" customHeight="1">
      <c r="A21" s="77" t="s">
        <v>464</v>
      </c>
      <c r="B21" s="77" t="s">
        <v>465</v>
      </c>
      <c r="C21" s="76">
        <v>2556.21</v>
      </c>
    </row>
    <row r="22" spans="1:3" ht="21.75" customHeight="1">
      <c r="A22" s="75" t="s">
        <v>466</v>
      </c>
      <c r="B22" s="75" t="s">
        <v>467</v>
      </c>
      <c r="C22" s="76">
        <f>C23+C24+C25+C26</f>
        <v>4972.849999999999</v>
      </c>
    </row>
    <row r="23" spans="1:3" ht="21.75" customHeight="1">
      <c r="A23" s="77" t="s">
        <v>468</v>
      </c>
      <c r="B23" s="77" t="s">
        <v>469</v>
      </c>
      <c r="C23" s="76">
        <v>4002.15</v>
      </c>
    </row>
    <row r="24" spans="1:3" ht="21.75" customHeight="1">
      <c r="A24" s="77" t="s">
        <v>470</v>
      </c>
      <c r="B24" s="77" t="s">
        <v>471</v>
      </c>
      <c r="C24" s="76">
        <v>30.7</v>
      </c>
    </row>
    <row r="25" spans="1:3" ht="21.75" customHeight="1">
      <c r="A25" s="77" t="s">
        <v>472</v>
      </c>
      <c r="B25" s="77" t="s">
        <v>473</v>
      </c>
      <c r="C25" s="76">
        <v>164.96</v>
      </c>
    </row>
    <row r="26" spans="1:3" ht="21.75" customHeight="1">
      <c r="A26" s="77" t="s">
        <v>474</v>
      </c>
      <c r="B26" s="77" t="s">
        <v>475</v>
      </c>
      <c r="C26" s="76">
        <v>775.04</v>
      </c>
    </row>
    <row r="27" spans="1:3" ht="21.75" customHeight="1">
      <c r="A27" s="75" t="s">
        <v>476</v>
      </c>
      <c r="B27" s="75" t="s">
        <v>477</v>
      </c>
      <c r="C27" s="76">
        <f>C28+C29+C30</f>
        <v>158.42000000000002</v>
      </c>
    </row>
    <row r="28" spans="1:3" ht="21.75" customHeight="1">
      <c r="A28" s="77" t="s">
        <v>478</v>
      </c>
      <c r="B28" s="77" t="s">
        <v>469</v>
      </c>
      <c r="C28" s="76">
        <v>38</v>
      </c>
    </row>
    <row r="29" spans="1:3" ht="21.75" customHeight="1">
      <c r="A29" s="77" t="s">
        <v>479</v>
      </c>
      <c r="B29" s="77" t="s">
        <v>475</v>
      </c>
      <c r="C29" s="76">
        <v>86</v>
      </c>
    </row>
    <row r="30" spans="1:3" ht="21.75" customHeight="1">
      <c r="A30" s="77" t="s">
        <v>480</v>
      </c>
      <c r="B30" s="77" t="s">
        <v>481</v>
      </c>
      <c r="C30" s="76">
        <v>34.42</v>
      </c>
    </row>
    <row r="31" spans="1:3" ht="21.75" customHeight="1">
      <c r="A31" s="75" t="s">
        <v>482</v>
      </c>
      <c r="B31" s="75" t="s">
        <v>483</v>
      </c>
      <c r="C31" s="76">
        <f>C32+C33</f>
        <v>43894.92</v>
      </c>
    </row>
    <row r="32" spans="1:3" ht="21.75" customHeight="1">
      <c r="A32" s="77" t="s">
        <v>484</v>
      </c>
      <c r="B32" s="77" t="s">
        <v>485</v>
      </c>
      <c r="C32" s="76">
        <v>30747.88</v>
      </c>
    </row>
    <row r="33" spans="1:3" ht="21.75" customHeight="1">
      <c r="A33" s="77" t="s">
        <v>486</v>
      </c>
      <c r="B33" s="77" t="s">
        <v>487</v>
      </c>
      <c r="C33" s="76">
        <v>13147.04</v>
      </c>
    </row>
    <row r="34" spans="1:3" ht="21.75" customHeight="1">
      <c r="A34" s="75" t="s">
        <v>488</v>
      </c>
      <c r="B34" s="75" t="s">
        <v>489</v>
      </c>
      <c r="C34" s="76">
        <f>C35+C36</f>
        <v>2073.08</v>
      </c>
    </row>
    <row r="35" spans="1:3" ht="21.75" customHeight="1">
      <c r="A35" s="77" t="s">
        <v>490</v>
      </c>
      <c r="B35" s="77" t="s">
        <v>491</v>
      </c>
      <c r="C35" s="76">
        <v>2053.08</v>
      </c>
    </row>
    <row r="36" spans="1:3" ht="21.75" customHeight="1">
      <c r="A36" s="77" t="s">
        <v>492</v>
      </c>
      <c r="B36" s="77" t="s">
        <v>493</v>
      </c>
      <c r="C36" s="76">
        <v>20</v>
      </c>
    </row>
    <row r="37" spans="1:3" ht="21.75" customHeight="1">
      <c r="A37" s="75" t="s">
        <v>494</v>
      </c>
      <c r="B37" s="75" t="s">
        <v>495</v>
      </c>
      <c r="C37" s="76">
        <f>C38+C39</f>
        <v>1688.81</v>
      </c>
    </row>
    <row r="38" spans="1:3" ht="21.75" customHeight="1">
      <c r="A38" s="77" t="s">
        <v>496</v>
      </c>
      <c r="B38" s="77" t="s">
        <v>497</v>
      </c>
      <c r="C38" s="76">
        <v>416</v>
      </c>
    </row>
    <row r="39" spans="1:3" ht="21.75" customHeight="1">
      <c r="A39" s="77" t="s">
        <v>498</v>
      </c>
      <c r="B39" s="77" t="s">
        <v>499</v>
      </c>
      <c r="C39" s="76">
        <v>1272.81</v>
      </c>
    </row>
    <row r="40" spans="1:3" ht="21.75" customHeight="1">
      <c r="A40" s="75" t="s">
        <v>500</v>
      </c>
      <c r="B40" s="75" t="s">
        <v>501</v>
      </c>
      <c r="C40" s="76">
        <f>C41</f>
        <v>1958</v>
      </c>
    </row>
    <row r="41" spans="1:3" ht="21.75" customHeight="1">
      <c r="A41" s="77" t="s">
        <v>502</v>
      </c>
      <c r="B41" s="77" t="s">
        <v>503</v>
      </c>
      <c r="C41" s="76">
        <v>1958</v>
      </c>
    </row>
    <row r="42" spans="1:3" ht="21.75" customHeight="1">
      <c r="A42" s="75" t="s">
        <v>504</v>
      </c>
      <c r="B42" s="75" t="s">
        <v>505</v>
      </c>
      <c r="C42" s="76">
        <f>C43+C44+C45+C46+C47</f>
        <v>14665.279999999999</v>
      </c>
    </row>
    <row r="43" spans="1:3" ht="21.75" customHeight="1">
      <c r="A43" s="77" t="s">
        <v>506</v>
      </c>
      <c r="B43" s="77" t="s">
        <v>507</v>
      </c>
      <c r="C43" s="76">
        <v>8206.14</v>
      </c>
    </row>
    <row r="44" spans="1:3" ht="21.75" customHeight="1">
      <c r="A44" s="77" t="s">
        <v>508</v>
      </c>
      <c r="B44" s="77" t="s">
        <v>509</v>
      </c>
      <c r="C44" s="76">
        <v>172.63</v>
      </c>
    </row>
    <row r="45" spans="1:3" ht="21.75" customHeight="1">
      <c r="A45" s="77" t="s">
        <v>510</v>
      </c>
      <c r="B45" s="77" t="s">
        <v>511</v>
      </c>
      <c r="C45" s="76">
        <v>1.5</v>
      </c>
    </row>
    <row r="46" spans="1:3" ht="21.75" customHeight="1">
      <c r="A46" s="77" t="s">
        <v>512</v>
      </c>
      <c r="B46" s="77" t="s">
        <v>513</v>
      </c>
      <c r="C46" s="76">
        <v>5452.34</v>
      </c>
    </row>
    <row r="47" spans="1:3" ht="21.75" customHeight="1">
      <c r="A47" s="77" t="s">
        <v>514</v>
      </c>
      <c r="B47" s="79" t="s">
        <v>515</v>
      </c>
      <c r="C47" s="79">
        <v>832.67</v>
      </c>
    </row>
    <row r="48" spans="1:3" ht="21.75" customHeight="1">
      <c r="A48" s="75" t="s">
        <v>516</v>
      </c>
      <c r="B48" s="80" t="s">
        <v>517</v>
      </c>
      <c r="C48" s="79">
        <f>C49</f>
        <v>9032.03</v>
      </c>
    </row>
    <row r="49" spans="1:3" ht="21.75" customHeight="1">
      <c r="A49" s="77" t="s">
        <v>518</v>
      </c>
      <c r="B49" s="79" t="s">
        <v>519</v>
      </c>
      <c r="C49" s="79">
        <v>9032.03</v>
      </c>
    </row>
    <row r="50" spans="1:3" ht="21.75" customHeight="1">
      <c r="A50" s="75" t="s">
        <v>520</v>
      </c>
      <c r="B50" s="80" t="s">
        <v>521</v>
      </c>
      <c r="C50" s="79">
        <f>C51</f>
        <v>208</v>
      </c>
    </row>
    <row r="51" spans="1:3" ht="21.75" customHeight="1">
      <c r="A51" s="77" t="s">
        <v>522</v>
      </c>
      <c r="B51" s="79" t="s">
        <v>523</v>
      </c>
      <c r="C51" s="79">
        <v>208</v>
      </c>
    </row>
    <row r="52" spans="1:3" ht="21.75" customHeight="1">
      <c r="A52" s="75" t="s">
        <v>524</v>
      </c>
      <c r="B52" s="80" t="s">
        <v>525</v>
      </c>
      <c r="C52" s="79">
        <f>C53+C54</f>
        <v>1246</v>
      </c>
    </row>
    <row r="53" spans="1:3" ht="21.75" customHeight="1">
      <c r="A53" s="77" t="s">
        <v>526</v>
      </c>
      <c r="B53" s="79" t="s">
        <v>527</v>
      </c>
      <c r="C53" s="79">
        <v>46</v>
      </c>
    </row>
    <row r="54" spans="1:3" ht="21.75" customHeight="1">
      <c r="A54" s="77" t="s">
        <v>528</v>
      </c>
      <c r="B54" s="79" t="s">
        <v>525</v>
      </c>
      <c r="C54" s="79">
        <v>1200</v>
      </c>
    </row>
  </sheetData>
  <sheetProtection/>
  <mergeCells count="4">
    <mergeCell ref="A1:C1"/>
    <mergeCell ref="A4:A5"/>
    <mergeCell ref="B4:B5"/>
    <mergeCell ref="C4:C5"/>
  </mergeCells>
  <printOptions horizontalCentered="1"/>
  <pageMargins left="0.5902777777777778" right="0.5902777777777778" top="0.9840277777777777" bottom="0.7868055555555555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800000011920929"/>
  </sheetPr>
  <dimension ref="A1:E10"/>
  <sheetViews>
    <sheetView workbookViewId="0" topLeftCell="A1">
      <selection activeCell="A4" sqref="A4:IV9"/>
    </sheetView>
  </sheetViews>
  <sheetFormatPr defaultColWidth="9.00390625" defaultRowHeight="14.25"/>
  <cols>
    <col min="1" max="1" width="33.625" style="0" customWidth="1"/>
    <col min="2" max="2" width="19.25390625" style="0" customWidth="1"/>
    <col min="3" max="3" width="18.25390625" style="0" customWidth="1"/>
    <col min="4" max="4" width="15.75390625" style="0" customWidth="1"/>
    <col min="5" max="5" width="9.00390625" style="0" hidden="1" customWidth="1"/>
  </cols>
  <sheetData>
    <row r="1" spans="1:4" ht="81" customHeight="1">
      <c r="A1" s="15" t="s">
        <v>529</v>
      </c>
      <c r="B1" s="60"/>
      <c r="C1" s="60"/>
      <c r="D1" s="48"/>
    </row>
    <row r="2" spans="1:4" ht="14.25">
      <c r="A2" s="48"/>
      <c r="B2" s="48"/>
      <c r="D2" s="18" t="s">
        <v>96</v>
      </c>
    </row>
    <row r="3" spans="1:4" ht="54" customHeight="1">
      <c r="A3" s="61" t="s">
        <v>2</v>
      </c>
      <c r="B3" s="61" t="s">
        <v>119</v>
      </c>
      <c r="C3" s="61" t="s">
        <v>120</v>
      </c>
      <c r="D3" s="62" t="s">
        <v>530</v>
      </c>
    </row>
    <row r="4" spans="1:4" ht="40.5" customHeight="1">
      <c r="A4" s="63" t="s">
        <v>531</v>
      </c>
      <c r="B4" s="63"/>
      <c r="C4" s="63"/>
      <c r="D4" s="3"/>
    </row>
    <row r="5" spans="1:5" ht="40.5" customHeight="1">
      <c r="A5" s="63" t="s">
        <v>459</v>
      </c>
      <c r="B5" s="61">
        <v>25</v>
      </c>
      <c r="C5" s="61">
        <v>12</v>
      </c>
      <c r="D5" s="64">
        <f>(B5-C5)/B5*100</f>
        <v>52</v>
      </c>
      <c r="E5">
        <f>B5-C5</f>
        <v>13</v>
      </c>
    </row>
    <row r="6" spans="1:5" ht="40.5" customHeight="1">
      <c r="A6" s="63" t="s">
        <v>532</v>
      </c>
      <c r="B6" s="61">
        <f>B7+B8</f>
        <v>157</v>
      </c>
      <c r="C6" s="61">
        <v>170</v>
      </c>
      <c r="D6" s="64">
        <f>(B6-C6)/B6*100</f>
        <v>-8.280254777070063</v>
      </c>
      <c r="E6">
        <f>B6-C6</f>
        <v>-13</v>
      </c>
    </row>
    <row r="7" spans="1:5" ht="40.5" customHeight="1">
      <c r="A7" s="63" t="s">
        <v>533</v>
      </c>
      <c r="B7" s="61">
        <v>143</v>
      </c>
      <c r="C7" s="61">
        <v>139</v>
      </c>
      <c r="D7" s="64">
        <f>(B7-C7)/B7*100</f>
        <v>2.797202797202797</v>
      </c>
      <c r="E7">
        <f>B7-C7</f>
        <v>4</v>
      </c>
    </row>
    <row r="8" spans="1:5" ht="40.5" customHeight="1">
      <c r="A8" s="63" t="s">
        <v>534</v>
      </c>
      <c r="B8" s="61">
        <v>14</v>
      </c>
      <c r="C8" s="61">
        <v>31</v>
      </c>
      <c r="D8" s="64">
        <v>-121.4</v>
      </c>
      <c r="E8">
        <f>B8-C8</f>
        <v>-17</v>
      </c>
    </row>
    <row r="9" spans="1:5" ht="40.5" customHeight="1">
      <c r="A9" s="65" t="s">
        <v>123</v>
      </c>
      <c r="B9" s="65">
        <f>B5+B6</f>
        <v>182</v>
      </c>
      <c r="C9" s="65">
        <f>C6+C5</f>
        <v>182</v>
      </c>
      <c r="D9" s="64">
        <f>(B9-C9)/B9*100</f>
        <v>0</v>
      </c>
      <c r="E9">
        <f>B9-C9</f>
        <v>0</v>
      </c>
    </row>
    <row r="10" ht="14.25">
      <c r="C10" s="16"/>
    </row>
  </sheetData>
  <sheetProtection/>
  <mergeCells count="1">
    <mergeCell ref="A1:D1"/>
  </mergeCells>
  <printOptions horizontalCentered="1"/>
  <pageMargins left="0.5902777777777778" right="0.5902777777777778" top="1.5743055555555556" bottom="0.7868055555555555" header="0.5" footer="0.5"/>
  <pageSetup horizontalDpi="600" verticalDpi="6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800000011920929"/>
  </sheetPr>
  <dimension ref="A1:E8"/>
  <sheetViews>
    <sheetView workbookViewId="0" topLeftCell="A1">
      <selection activeCell="A6" sqref="A6:IV8"/>
    </sheetView>
  </sheetViews>
  <sheetFormatPr defaultColWidth="13.375" defaultRowHeight="32.25" customHeight="1"/>
  <cols>
    <col min="1" max="1" width="37.875" style="47" customWidth="1"/>
    <col min="2" max="2" width="21.625" style="47" customWidth="1"/>
    <col min="3" max="3" width="18.125" style="47" customWidth="1"/>
    <col min="4" max="4" width="5.875" style="47" customWidth="1"/>
    <col min="5" max="252" width="13.375" style="47" customWidth="1"/>
    <col min="253" max="16384" width="13.375" style="48" customWidth="1"/>
  </cols>
  <sheetData>
    <row r="1" spans="1:2" ht="32.25" customHeight="1">
      <c r="A1" s="46"/>
      <c r="B1" s="46"/>
    </row>
    <row r="2" spans="1:3" s="44" customFormat="1" ht="58.5" customHeight="1">
      <c r="A2" s="49" t="s">
        <v>535</v>
      </c>
      <c r="B2" s="50"/>
      <c r="C2" s="50"/>
    </row>
    <row r="3" spans="1:5" ht="32.25" customHeight="1">
      <c r="A3" s="51"/>
      <c r="B3" s="51"/>
      <c r="C3" s="46" t="s">
        <v>536</v>
      </c>
      <c r="E3" s="48"/>
    </row>
    <row r="4" spans="1:3" s="45" customFormat="1" ht="32.25" customHeight="1">
      <c r="A4" s="52" t="s">
        <v>2</v>
      </c>
      <c r="B4" s="52" t="s">
        <v>537</v>
      </c>
      <c r="C4" s="53" t="s">
        <v>52</v>
      </c>
    </row>
    <row r="5" spans="1:3" s="45" customFormat="1" ht="32.25" customHeight="1">
      <c r="A5" s="54"/>
      <c r="B5" s="55"/>
      <c r="C5" s="56"/>
    </row>
    <row r="6" spans="1:3" s="45" customFormat="1" ht="48" customHeight="1">
      <c r="A6" s="57" t="s">
        <v>538</v>
      </c>
      <c r="B6" s="58">
        <v>11581</v>
      </c>
      <c r="C6" s="59">
        <v>9200</v>
      </c>
    </row>
    <row r="7" spans="1:3" s="46" customFormat="1" ht="48" customHeight="1">
      <c r="A7" s="57" t="s">
        <v>539</v>
      </c>
      <c r="B7" s="58">
        <v>10431</v>
      </c>
      <c r="C7" s="59">
        <v>8050</v>
      </c>
    </row>
    <row r="8" spans="1:3" s="46" customFormat="1" ht="48" customHeight="1">
      <c r="A8" s="57" t="s">
        <v>540</v>
      </c>
      <c r="B8" s="58"/>
      <c r="C8" s="59"/>
    </row>
    <row r="9" s="46" customFormat="1" ht="32.25" customHeight="1"/>
    <row r="10" s="46" customFormat="1" ht="32.25" customHeight="1"/>
  </sheetData>
  <sheetProtection/>
  <mergeCells count="4">
    <mergeCell ref="A2:C2"/>
    <mergeCell ref="A4:A5"/>
    <mergeCell ref="B4:B5"/>
    <mergeCell ref="C4:C5"/>
  </mergeCells>
  <printOptions horizontalCentered="1"/>
  <pageMargins left="0.5902777777777778" right="0.5902777777777778" top="1.7715277777777778" bottom="0.7868055555555555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800000011920929"/>
  </sheetPr>
  <dimension ref="A1:D31"/>
  <sheetViews>
    <sheetView workbookViewId="0" topLeftCell="A16">
      <selection activeCell="D14" sqref="D14"/>
    </sheetView>
  </sheetViews>
  <sheetFormatPr defaultColWidth="9.00390625" defaultRowHeight="14.25"/>
  <cols>
    <col min="1" max="1" width="21.625" style="0" customWidth="1"/>
    <col min="2" max="2" width="12.50390625" style="0" customWidth="1"/>
    <col min="3" max="3" width="41.50390625" style="0" customWidth="1"/>
    <col min="4" max="4" width="14.625" style="0" customWidth="1"/>
  </cols>
  <sheetData>
    <row r="1" spans="1:4" ht="46.5" customHeight="1">
      <c r="A1" s="32" t="s">
        <v>541</v>
      </c>
      <c r="B1" s="33"/>
      <c r="C1" s="33"/>
      <c r="D1" s="33"/>
    </row>
    <row r="2" spans="3:4" ht="15" customHeight="1">
      <c r="C2" s="18" t="s">
        <v>542</v>
      </c>
      <c r="D2" s="18"/>
    </row>
    <row r="3" spans="1:4" ht="25.5" customHeight="1">
      <c r="A3" s="3" t="s">
        <v>2</v>
      </c>
      <c r="B3" s="19" t="s">
        <v>3</v>
      </c>
      <c r="C3" s="3" t="s">
        <v>543</v>
      </c>
      <c r="D3" s="19" t="s">
        <v>4</v>
      </c>
    </row>
    <row r="4" spans="1:4" ht="27.75" customHeight="1">
      <c r="A4" s="2" t="s">
        <v>544</v>
      </c>
      <c r="B4" s="3">
        <v>4500</v>
      </c>
      <c r="C4" s="34" t="s">
        <v>545</v>
      </c>
      <c r="D4" s="3">
        <v>4</v>
      </c>
    </row>
    <row r="5" spans="1:4" ht="27.75" customHeight="1">
      <c r="A5" s="2" t="s">
        <v>546</v>
      </c>
      <c r="B5" s="3">
        <v>11236</v>
      </c>
      <c r="C5" s="35" t="s">
        <v>547</v>
      </c>
      <c r="D5" s="3">
        <v>4</v>
      </c>
    </row>
    <row r="6" spans="1:4" ht="27.75" customHeight="1">
      <c r="A6" s="2" t="s">
        <v>548</v>
      </c>
      <c r="B6" s="3">
        <v>11292</v>
      </c>
      <c r="C6" s="36" t="s">
        <v>549</v>
      </c>
      <c r="D6" s="3">
        <v>4</v>
      </c>
    </row>
    <row r="7" spans="1:4" ht="27.75" customHeight="1">
      <c r="A7" s="2" t="s">
        <v>14</v>
      </c>
      <c r="B7" s="3">
        <v>772</v>
      </c>
      <c r="C7" s="22" t="s">
        <v>550</v>
      </c>
      <c r="D7" s="3">
        <f>D8</f>
        <v>25525</v>
      </c>
    </row>
    <row r="8" spans="1:4" ht="27.75" customHeight="1">
      <c r="A8" s="2" t="s">
        <v>551</v>
      </c>
      <c r="B8" s="3">
        <v>30700</v>
      </c>
      <c r="C8" s="22" t="s">
        <v>552</v>
      </c>
      <c r="D8" s="3">
        <f>D9+D10+D11+D12</f>
        <v>25525</v>
      </c>
    </row>
    <row r="9" spans="1:4" ht="27.75" customHeight="1">
      <c r="A9" s="3"/>
      <c r="B9" s="3"/>
      <c r="C9" s="22" t="s">
        <v>553</v>
      </c>
      <c r="D9" s="3">
        <v>25328</v>
      </c>
    </row>
    <row r="10" spans="1:4" ht="27.75" customHeight="1">
      <c r="A10" s="3"/>
      <c r="B10" s="3"/>
      <c r="C10" s="24" t="s">
        <v>554</v>
      </c>
      <c r="D10" s="3">
        <v>33</v>
      </c>
    </row>
    <row r="11" spans="1:4" ht="27.75" customHeight="1">
      <c r="A11" s="3"/>
      <c r="B11" s="3"/>
      <c r="C11" s="24" t="s">
        <v>555</v>
      </c>
      <c r="D11" s="3">
        <v>158</v>
      </c>
    </row>
    <row r="12" spans="1:4" ht="27.75" customHeight="1">
      <c r="A12" s="3"/>
      <c r="B12" s="3"/>
      <c r="C12" s="37" t="s">
        <v>556</v>
      </c>
      <c r="D12" s="3">
        <v>6</v>
      </c>
    </row>
    <row r="13" spans="1:4" ht="27.75" customHeight="1">
      <c r="A13" s="3"/>
      <c r="B13" s="3"/>
      <c r="C13" s="21" t="s">
        <v>557</v>
      </c>
      <c r="D13" s="3">
        <f>D14+D15</f>
        <v>31167</v>
      </c>
    </row>
    <row r="14" spans="1:4" ht="27.75" customHeight="1">
      <c r="A14" s="3"/>
      <c r="B14" s="3"/>
      <c r="C14" s="22" t="s">
        <v>558</v>
      </c>
      <c r="D14" s="3">
        <v>30745</v>
      </c>
    </row>
    <row r="15" spans="1:4" ht="27.75" customHeight="1">
      <c r="A15" s="3"/>
      <c r="B15" s="3"/>
      <c r="C15" s="22" t="s">
        <v>559</v>
      </c>
      <c r="D15" s="3">
        <f>D16+D17+D18+D19</f>
        <v>422</v>
      </c>
    </row>
    <row r="16" spans="1:4" ht="27.75" customHeight="1">
      <c r="A16" s="3"/>
      <c r="B16" s="3"/>
      <c r="C16" s="38" t="s">
        <v>560</v>
      </c>
      <c r="D16" s="3">
        <v>394</v>
      </c>
    </row>
    <row r="17" spans="1:4" ht="27.75" customHeight="1">
      <c r="A17" s="3"/>
      <c r="B17" s="3"/>
      <c r="C17" s="38" t="s">
        <v>561</v>
      </c>
      <c r="D17" s="3">
        <v>4</v>
      </c>
    </row>
    <row r="18" spans="1:4" ht="27.75" customHeight="1">
      <c r="A18" s="3"/>
      <c r="B18" s="3"/>
      <c r="C18" s="38" t="s">
        <v>562</v>
      </c>
      <c r="D18" s="3">
        <v>20</v>
      </c>
    </row>
    <row r="19" spans="1:4" ht="27.75" customHeight="1">
      <c r="A19" s="3"/>
      <c r="B19" s="3"/>
      <c r="C19" s="38" t="s">
        <v>563</v>
      </c>
      <c r="D19" s="3">
        <v>4</v>
      </c>
    </row>
    <row r="20" spans="1:4" ht="27.75" customHeight="1">
      <c r="A20" s="3"/>
      <c r="B20" s="3"/>
      <c r="C20" s="39" t="s">
        <v>564</v>
      </c>
      <c r="D20" s="3">
        <f>D21</f>
        <v>290</v>
      </c>
    </row>
    <row r="21" spans="1:4" ht="27.75" customHeight="1">
      <c r="A21" s="3"/>
      <c r="B21" s="3"/>
      <c r="C21" s="39" t="s">
        <v>565</v>
      </c>
      <c r="D21" s="3">
        <f>D22</f>
        <v>290</v>
      </c>
    </row>
    <row r="22" spans="1:4" ht="27.75" customHeight="1">
      <c r="A22" s="3"/>
      <c r="B22" s="3"/>
      <c r="C22" s="40" t="s">
        <v>566</v>
      </c>
      <c r="D22" s="3">
        <v>290</v>
      </c>
    </row>
    <row r="23" spans="1:4" ht="27.75" customHeight="1">
      <c r="A23" s="3"/>
      <c r="B23" s="3"/>
      <c r="C23" s="41" t="s">
        <v>567</v>
      </c>
      <c r="D23" s="3">
        <f>D24+D25+D26</f>
        <v>1514</v>
      </c>
    </row>
    <row r="24" spans="1:4" ht="27.75" customHeight="1">
      <c r="A24" s="3"/>
      <c r="B24" s="3"/>
      <c r="C24" s="42" t="s">
        <v>568</v>
      </c>
      <c r="D24" s="43">
        <v>26</v>
      </c>
    </row>
    <row r="25" spans="1:4" ht="27.75" customHeight="1">
      <c r="A25" s="3"/>
      <c r="B25" s="3"/>
      <c r="C25" s="42" t="s">
        <v>569</v>
      </c>
      <c r="D25" s="43">
        <v>109</v>
      </c>
    </row>
    <row r="26" spans="1:4" ht="27.75" customHeight="1">
      <c r="A26" s="3"/>
      <c r="B26" s="3"/>
      <c r="C26" s="42" t="s">
        <v>570</v>
      </c>
      <c r="D26" s="43">
        <v>1379</v>
      </c>
    </row>
    <row r="27" spans="1:4" ht="27.75" customHeight="1">
      <c r="A27" s="3"/>
      <c r="B27" s="3"/>
      <c r="C27" s="42"/>
      <c r="D27" s="43"/>
    </row>
    <row r="28" spans="1:4" ht="27.75" customHeight="1">
      <c r="A28" s="3"/>
      <c r="B28" s="3"/>
      <c r="C28" s="42"/>
      <c r="D28" s="43"/>
    </row>
    <row r="29" spans="1:4" ht="27.75" customHeight="1">
      <c r="A29" s="3"/>
      <c r="B29" s="3"/>
      <c r="C29" s="42"/>
      <c r="D29" s="43"/>
    </row>
    <row r="30" spans="1:4" ht="27.75" customHeight="1">
      <c r="A30" s="29" t="s">
        <v>571</v>
      </c>
      <c r="B30" s="3">
        <f>B4+B5+B6+B7+B8</f>
        <v>58500</v>
      </c>
      <c r="C30" s="30" t="s">
        <v>572</v>
      </c>
      <c r="D30" s="3">
        <f>D4+D7+D13+D20+D23</f>
        <v>58500</v>
      </c>
    </row>
    <row r="31" ht="52.5" customHeight="1">
      <c r="A31" s="31"/>
    </row>
  </sheetData>
  <sheetProtection/>
  <mergeCells count="2">
    <mergeCell ref="A1:D1"/>
    <mergeCell ref="C2:D2"/>
  </mergeCells>
  <printOptions horizontalCentered="1"/>
  <pageMargins left="0.5902777777777778" right="0.5902777777777778" top="0.7868055555555555" bottom="0.39305555555555555" header="0.5" footer="0.5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800000011920929"/>
  </sheetPr>
  <dimension ref="A1:D20"/>
  <sheetViews>
    <sheetView workbookViewId="0" topLeftCell="A7">
      <selection activeCell="D15" sqref="D15"/>
    </sheetView>
  </sheetViews>
  <sheetFormatPr defaultColWidth="9.00390625" defaultRowHeight="14.25"/>
  <cols>
    <col min="1" max="1" width="21.625" style="0" customWidth="1"/>
    <col min="2" max="2" width="10.625" style="0" customWidth="1"/>
    <col min="3" max="3" width="34.50390625" style="0" customWidth="1"/>
    <col min="4" max="4" width="11.75390625" style="0" customWidth="1"/>
  </cols>
  <sheetData>
    <row r="1" spans="1:4" ht="48" customHeight="1">
      <c r="A1" s="15" t="s">
        <v>573</v>
      </c>
      <c r="B1" s="16"/>
      <c r="C1" s="17"/>
      <c r="D1" s="17"/>
    </row>
    <row r="2" spans="3:4" ht="24.75" customHeight="1">
      <c r="C2" s="18" t="s">
        <v>542</v>
      </c>
      <c r="D2" s="18"/>
    </row>
    <row r="3" spans="1:4" ht="33.75" customHeight="1">
      <c r="A3" s="3" t="s">
        <v>2</v>
      </c>
      <c r="B3" s="19" t="s">
        <v>574</v>
      </c>
      <c r="C3" s="3" t="s">
        <v>543</v>
      </c>
      <c r="D3" s="19" t="s">
        <v>575</v>
      </c>
    </row>
    <row r="4" spans="1:4" ht="33.75" customHeight="1">
      <c r="A4" s="2" t="s">
        <v>544</v>
      </c>
      <c r="B4" s="20">
        <v>744</v>
      </c>
      <c r="C4" s="21" t="s">
        <v>576</v>
      </c>
      <c r="D4" s="20">
        <f>D5</f>
        <v>2</v>
      </c>
    </row>
    <row r="5" spans="1:4" ht="33.75" customHeight="1">
      <c r="A5" s="2" t="s">
        <v>18</v>
      </c>
      <c r="B5" s="20">
        <v>1379</v>
      </c>
      <c r="C5" s="22" t="s">
        <v>577</v>
      </c>
      <c r="D5" s="20">
        <f>D6</f>
        <v>2</v>
      </c>
    </row>
    <row r="6" spans="1:4" ht="33.75" customHeight="1">
      <c r="A6" s="3"/>
      <c r="B6" s="20"/>
      <c r="C6" s="23" t="s">
        <v>578</v>
      </c>
      <c r="D6" s="20">
        <v>2</v>
      </c>
    </row>
    <row r="7" spans="1:4" ht="33.75" customHeight="1">
      <c r="A7" s="3"/>
      <c r="B7" s="20"/>
      <c r="C7" s="21" t="s">
        <v>550</v>
      </c>
      <c r="D7" s="20">
        <f>D8</f>
        <v>21</v>
      </c>
    </row>
    <row r="8" spans="1:4" ht="33.75" customHeight="1">
      <c r="A8" s="3"/>
      <c r="B8" s="20"/>
      <c r="C8" s="22" t="s">
        <v>552</v>
      </c>
      <c r="D8" s="20">
        <f>D9</f>
        <v>21</v>
      </c>
    </row>
    <row r="9" spans="1:4" ht="33.75" customHeight="1">
      <c r="A9" s="3"/>
      <c r="B9" s="20"/>
      <c r="C9" s="24" t="s">
        <v>579</v>
      </c>
      <c r="D9" s="20">
        <v>21</v>
      </c>
    </row>
    <row r="10" spans="1:4" ht="33.75" customHeight="1">
      <c r="A10" s="3"/>
      <c r="B10" s="20"/>
      <c r="C10" s="21" t="s">
        <v>557</v>
      </c>
      <c r="D10" s="20">
        <f>D11+D13</f>
        <v>1356</v>
      </c>
    </row>
    <row r="11" spans="1:4" ht="33.75" customHeight="1">
      <c r="A11" s="3"/>
      <c r="B11" s="20"/>
      <c r="C11" s="22" t="s">
        <v>558</v>
      </c>
      <c r="D11" s="20">
        <f>D12</f>
        <v>1000</v>
      </c>
    </row>
    <row r="12" spans="1:4" ht="33.75" customHeight="1">
      <c r="A12" s="3"/>
      <c r="B12" s="20"/>
      <c r="C12" s="25" t="s">
        <v>580</v>
      </c>
      <c r="D12" s="20">
        <v>1000</v>
      </c>
    </row>
    <row r="13" spans="1:4" ht="33.75" customHeight="1">
      <c r="A13" s="3"/>
      <c r="B13" s="20"/>
      <c r="C13" s="26" t="s">
        <v>581</v>
      </c>
      <c r="D13" s="20">
        <f>D14+D15+D16</f>
        <v>356</v>
      </c>
    </row>
    <row r="14" spans="1:4" ht="33.75" customHeight="1">
      <c r="A14" s="3"/>
      <c r="B14" s="20"/>
      <c r="C14" s="27" t="s">
        <v>582</v>
      </c>
      <c r="D14" s="20">
        <v>343</v>
      </c>
    </row>
    <row r="15" spans="1:4" ht="33.75" customHeight="1">
      <c r="A15" s="3"/>
      <c r="B15" s="20"/>
      <c r="C15" s="27" t="s">
        <v>583</v>
      </c>
      <c r="D15" s="20">
        <v>4</v>
      </c>
    </row>
    <row r="16" spans="1:4" ht="33.75" customHeight="1">
      <c r="A16" s="3"/>
      <c r="B16" s="20"/>
      <c r="C16" s="28" t="s">
        <v>584</v>
      </c>
      <c r="D16" s="20">
        <v>9</v>
      </c>
    </row>
    <row r="17" spans="1:4" ht="33.75" customHeight="1">
      <c r="A17" s="3"/>
      <c r="B17" s="20"/>
      <c r="C17" s="21" t="s">
        <v>564</v>
      </c>
      <c r="D17" s="20">
        <f>D18</f>
        <v>744</v>
      </c>
    </row>
    <row r="18" spans="1:4" ht="33.75" customHeight="1">
      <c r="A18" s="3"/>
      <c r="B18" s="20"/>
      <c r="C18" s="24" t="s">
        <v>585</v>
      </c>
      <c r="D18" s="20">
        <v>744</v>
      </c>
    </row>
    <row r="19" spans="1:4" ht="33.75" customHeight="1">
      <c r="A19" s="29" t="s">
        <v>571</v>
      </c>
      <c r="B19" s="20">
        <f>B4+B5</f>
        <v>2123</v>
      </c>
      <c r="C19" s="30" t="s">
        <v>572</v>
      </c>
      <c r="D19" s="20">
        <f>D4+D7+D10+D17</f>
        <v>2123</v>
      </c>
    </row>
    <row r="20" ht="52.5" customHeight="1">
      <c r="A20" s="31"/>
    </row>
  </sheetData>
  <sheetProtection/>
  <mergeCells count="2">
    <mergeCell ref="A1:D1"/>
    <mergeCell ref="C2:D2"/>
  </mergeCells>
  <printOptions horizontalCentered="1"/>
  <pageMargins left="0.5902777777777778" right="0.5902777777777778" top="0.9840277777777777" bottom="0.7868055555555555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800000011920929"/>
  </sheetPr>
  <dimension ref="A1:D8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33.25390625" style="0" customWidth="1"/>
    <col min="2" max="2" width="11.375" style="0" customWidth="1"/>
    <col min="3" max="3" width="30.75390625" style="0" customWidth="1"/>
    <col min="4" max="4" width="11.25390625" style="0" customWidth="1"/>
  </cols>
  <sheetData>
    <row r="1" spans="1:4" ht="49.5" customHeight="1">
      <c r="A1" s="1" t="s">
        <v>586</v>
      </c>
      <c r="B1" s="1"/>
      <c r="C1" s="1"/>
      <c r="D1" s="1"/>
    </row>
    <row r="2" ht="14.25">
      <c r="D2" t="s">
        <v>1</v>
      </c>
    </row>
    <row r="3" spans="1:4" ht="34.5" customHeight="1">
      <c r="A3" s="2" t="s">
        <v>2</v>
      </c>
      <c r="B3" s="2" t="s">
        <v>3</v>
      </c>
      <c r="C3" s="2" t="s">
        <v>2</v>
      </c>
      <c r="D3" s="2" t="s">
        <v>4</v>
      </c>
    </row>
    <row r="4" spans="1:4" ht="34.5" customHeight="1">
      <c r="A4" s="2" t="s">
        <v>544</v>
      </c>
      <c r="B4" s="3"/>
      <c r="C4" s="11" t="s">
        <v>587</v>
      </c>
      <c r="D4" s="3">
        <v>44</v>
      </c>
    </row>
    <row r="5" spans="1:4" ht="34.5" customHeight="1">
      <c r="A5" s="2" t="s">
        <v>588</v>
      </c>
      <c r="B5" s="3">
        <v>750</v>
      </c>
      <c r="C5" s="11" t="s">
        <v>589</v>
      </c>
      <c r="D5" s="3">
        <v>1173</v>
      </c>
    </row>
    <row r="6" spans="1:4" ht="30" customHeight="1">
      <c r="A6" s="2" t="s">
        <v>590</v>
      </c>
      <c r="B6" s="3">
        <v>1217</v>
      </c>
      <c r="C6" s="2" t="s">
        <v>591</v>
      </c>
      <c r="D6" s="3">
        <v>750</v>
      </c>
    </row>
    <row r="7" spans="1:4" ht="32.25" customHeight="1">
      <c r="A7" s="3"/>
      <c r="B7" s="3"/>
      <c r="C7" s="12"/>
      <c r="D7" s="3"/>
    </row>
    <row r="8" spans="1:4" ht="30" customHeight="1">
      <c r="A8" s="13" t="s">
        <v>592</v>
      </c>
      <c r="B8" s="3">
        <f>B5+B6</f>
        <v>1967</v>
      </c>
      <c r="C8" s="14" t="s">
        <v>572</v>
      </c>
      <c r="D8" s="3">
        <f>D4+D5+D6</f>
        <v>1967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C10" sqref="C10"/>
    </sheetView>
  </sheetViews>
  <sheetFormatPr defaultColWidth="9.00390625" defaultRowHeight="14.25"/>
  <cols>
    <col min="1" max="1" width="29.00390625" style="0" customWidth="1"/>
    <col min="2" max="2" width="11.375" style="0" customWidth="1"/>
    <col min="3" max="3" width="27.375" style="0" customWidth="1"/>
    <col min="4" max="4" width="11.25390625" style="0" customWidth="1"/>
  </cols>
  <sheetData>
    <row r="1" spans="1:4" ht="49.5" customHeight="1">
      <c r="A1" s="1" t="s">
        <v>593</v>
      </c>
      <c r="B1" s="1"/>
      <c r="C1" s="1"/>
      <c r="D1" s="1"/>
    </row>
    <row r="2" ht="14.25">
      <c r="D2" t="s">
        <v>1</v>
      </c>
    </row>
    <row r="3" spans="1:4" ht="34.5" customHeight="1">
      <c r="A3" s="2" t="s">
        <v>2</v>
      </c>
      <c r="B3" s="2" t="s">
        <v>3</v>
      </c>
      <c r="C3" s="2" t="s">
        <v>2</v>
      </c>
      <c r="D3" s="2" t="s">
        <v>4</v>
      </c>
    </row>
    <row r="4" spans="1:4" ht="34.5" customHeight="1">
      <c r="A4" s="2" t="s">
        <v>18</v>
      </c>
      <c r="B4" s="3">
        <v>750</v>
      </c>
      <c r="C4" s="4" t="s">
        <v>594</v>
      </c>
      <c r="D4" s="3">
        <v>750</v>
      </c>
    </row>
    <row r="5" spans="1:4" ht="48" customHeight="1">
      <c r="A5" s="2" t="s">
        <v>595</v>
      </c>
      <c r="B5" s="3"/>
      <c r="C5" s="5" t="s">
        <v>596</v>
      </c>
      <c r="D5" s="3">
        <v>750</v>
      </c>
    </row>
    <row r="6" spans="1:4" ht="30" customHeight="1">
      <c r="A6" s="6" t="s">
        <v>592</v>
      </c>
      <c r="B6" s="7">
        <v>750</v>
      </c>
      <c r="C6" s="8" t="s">
        <v>572</v>
      </c>
      <c r="D6" s="9">
        <v>750</v>
      </c>
    </row>
    <row r="7" ht="33.75" customHeight="1">
      <c r="A7" s="1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800000011920929"/>
  </sheetPr>
  <dimension ref="A1:D33"/>
  <sheetViews>
    <sheetView workbookViewId="0" topLeftCell="A1">
      <selection activeCell="C22" sqref="C22"/>
    </sheetView>
  </sheetViews>
  <sheetFormatPr defaultColWidth="9.00390625" defaultRowHeight="14.25"/>
  <cols>
    <col min="1" max="1" width="24.875" style="203" customWidth="1"/>
    <col min="2" max="2" width="13.625" style="203" customWidth="1"/>
    <col min="3" max="3" width="21.25390625" style="203" customWidth="1"/>
    <col min="4" max="4" width="15.50390625" style="203" customWidth="1"/>
    <col min="5" max="16384" width="9.00390625" style="203" customWidth="1"/>
  </cols>
  <sheetData>
    <row r="1" ht="18" customHeight="1">
      <c r="A1" s="202"/>
    </row>
    <row r="2" spans="1:4" s="202" customFormat="1" ht="49.5" customHeight="1">
      <c r="A2" s="204" t="s">
        <v>0</v>
      </c>
      <c r="B2" s="264"/>
      <c r="C2" s="264"/>
      <c r="D2" s="264"/>
    </row>
    <row r="3" spans="1:4" ht="20.25" customHeight="1">
      <c r="A3" s="202"/>
      <c r="D3" s="206" t="s">
        <v>1</v>
      </c>
    </row>
    <row r="4" spans="1:4" ht="36" customHeight="1">
      <c r="A4" s="207" t="s">
        <v>2</v>
      </c>
      <c r="B4" s="207" t="s">
        <v>3</v>
      </c>
      <c r="C4" s="207" t="s">
        <v>2</v>
      </c>
      <c r="D4" s="207" t="s">
        <v>4</v>
      </c>
    </row>
    <row r="5" spans="1:4" ht="36" customHeight="1">
      <c r="A5" s="265" t="s">
        <v>5</v>
      </c>
      <c r="B5" s="266">
        <v>71368</v>
      </c>
      <c r="C5" s="265" t="s">
        <v>6</v>
      </c>
      <c r="D5" s="267">
        <v>111881</v>
      </c>
    </row>
    <row r="6" spans="1:4" ht="36" customHeight="1">
      <c r="A6" s="268" t="s">
        <v>7</v>
      </c>
      <c r="B6" s="269">
        <v>49800</v>
      </c>
      <c r="C6" s="268" t="s">
        <v>8</v>
      </c>
      <c r="D6" s="269">
        <v>11701</v>
      </c>
    </row>
    <row r="7" spans="1:4" ht="36" customHeight="1">
      <c r="A7" s="268" t="s">
        <v>9</v>
      </c>
      <c r="B7" s="269">
        <v>5056</v>
      </c>
      <c r="C7" s="270"/>
      <c r="D7" s="216"/>
    </row>
    <row r="8" spans="1:4" ht="36" customHeight="1">
      <c r="A8" s="271" t="s">
        <v>10</v>
      </c>
      <c r="B8" s="269">
        <v>40234</v>
      </c>
      <c r="C8" s="272"/>
      <c r="D8" s="273"/>
    </row>
    <row r="9" spans="1:4" ht="36" customHeight="1">
      <c r="A9" s="274" t="s">
        <v>11</v>
      </c>
      <c r="B9" s="273">
        <v>4510</v>
      </c>
      <c r="C9" s="270"/>
      <c r="D9" s="273"/>
    </row>
    <row r="10" spans="1:4" ht="36" customHeight="1">
      <c r="A10" s="271" t="s">
        <v>12</v>
      </c>
      <c r="B10" s="275">
        <v>3171</v>
      </c>
      <c r="C10" s="271" t="s">
        <v>13</v>
      </c>
      <c r="D10" s="275">
        <v>772</v>
      </c>
    </row>
    <row r="11" spans="1:4" ht="36" customHeight="1">
      <c r="A11" s="271" t="s">
        <v>14</v>
      </c>
      <c r="B11" s="275">
        <v>1282</v>
      </c>
      <c r="C11" s="270" t="s">
        <v>15</v>
      </c>
      <c r="D11" s="273">
        <v>790</v>
      </c>
    </row>
    <row r="12" spans="1:4" ht="36" customHeight="1">
      <c r="A12" s="271" t="s">
        <v>16</v>
      </c>
      <c r="B12" s="275">
        <v>2121</v>
      </c>
      <c r="C12" s="270" t="s">
        <v>17</v>
      </c>
      <c r="D12" s="216">
        <v>2050</v>
      </c>
    </row>
    <row r="13" spans="1:4" ht="36" customHeight="1">
      <c r="A13" s="271" t="s">
        <v>18</v>
      </c>
      <c r="B13" s="275">
        <v>7139</v>
      </c>
      <c r="C13" s="271" t="s">
        <v>19</v>
      </c>
      <c r="D13" s="275">
        <v>7687</v>
      </c>
    </row>
    <row r="14" spans="1:4" ht="36" customHeight="1">
      <c r="A14" s="220" t="s">
        <v>20</v>
      </c>
      <c r="B14" s="221">
        <f>B5+B6+B10+B11+B12+B13</f>
        <v>134881</v>
      </c>
      <c r="C14" s="220" t="s">
        <v>21</v>
      </c>
      <c r="D14" s="221">
        <f>SUM(D5:D13)</f>
        <v>134881</v>
      </c>
    </row>
    <row r="15" ht="14.25">
      <c r="C15" s="222"/>
    </row>
    <row r="16" ht="14.25">
      <c r="C16" s="222"/>
    </row>
    <row r="17" ht="14.25">
      <c r="C17" s="222"/>
    </row>
    <row r="18" ht="14.25">
      <c r="C18" s="222"/>
    </row>
    <row r="19" ht="14.25">
      <c r="C19" s="222"/>
    </row>
    <row r="20" ht="14.25">
      <c r="C20" s="222"/>
    </row>
    <row r="21" ht="14.25">
      <c r="C21" s="222"/>
    </row>
    <row r="22" ht="14.25">
      <c r="C22" s="222"/>
    </row>
    <row r="23" ht="14.25">
      <c r="C23" s="222"/>
    </row>
    <row r="24" ht="14.25">
      <c r="C24" s="222"/>
    </row>
    <row r="25" ht="14.25">
      <c r="C25" s="222"/>
    </row>
    <row r="26" ht="14.25">
      <c r="C26" s="222"/>
    </row>
    <row r="27" ht="14.25">
      <c r="C27" s="222"/>
    </row>
    <row r="28" ht="14.25">
      <c r="C28" s="222"/>
    </row>
    <row r="29" ht="14.25">
      <c r="C29" s="222"/>
    </row>
    <row r="30" ht="14.25">
      <c r="C30" s="222"/>
    </row>
    <row r="31" ht="14.25">
      <c r="C31" s="222"/>
    </row>
    <row r="32" ht="14.25">
      <c r="C32" s="222"/>
    </row>
    <row r="33" ht="14.25">
      <c r="C33" s="222"/>
    </row>
  </sheetData>
  <sheetProtection/>
  <mergeCells count="1">
    <mergeCell ref="A2:D2"/>
  </mergeCells>
  <printOptions horizontalCentered="1"/>
  <pageMargins left="0.5902777777777778" right="0.5902777777777778" top="0.9840277777777777" bottom="0.3930555555555555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800000011920929"/>
  </sheetPr>
  <dimension ref="A1:I23"/>
  <sheetViews>
    <sheetView workbookViewId="0" topLeftCell="A1">
      <selection activeCell="J3" sqref="J3"/>
    </sheetView>
  </sheetViews>
  <sheetFormatPr defaultColWidth="9.00390625" defaultRowHeight="14.25"/>
  <cols>
    <col min="1" max="1" width="34.50390625" style="0" customWidth="1"/>
    <col min="2" max="3" width="9.75390625" style="0" customWidth="1"/>
    <col min="4" max="4" width="13.125" style="0" customWidth="1"/>
    <col min="5" max="5" width="13.75390625" style="244" hidden="1" customWidth="1"/>
    <col min="6" max="6" width="15.50390625" style="0" customWidth="1"/>
    <col min="7" max="7" width="0.2421875" style="244" hidden="1" customWidth="1"/>
    <col min="8" max="8" width="12.625" style="0" hidden="1" customWidth="1"/>
  </cols>
  <sheetData>
    <row r="1" spans="1:7" ht="14.25" customHeight="1">
      <c r="A1" s="15" t="s">
        <v>22</v>
      </c>
      <c r="B1" s="15"/>
      <c r="C1" s="15"/>
      <c r="D1" s="15"/>
      <c r="E1" s="245"/>
      <c r="F1" s="15"/>
      <c r="G1" s="245"/>
    </row>
    <row r="2" spans="1:7" ht="28.5" customHeight="1">
      <c r="A2" s="15"/>
      <c r="B2" s="15"/>
      <c r="C2" s="15"/>
      <c r="D2" s="15"/>
      <c r="E2" s="245"/>
      <c r="F2" s="15"/>
      <c r="G2" s="245"/>
    </row>
    <row r="3" spans="1:7" ht="14.25">
      <c r="A3" s="246"/>
      <c r="B3" s="246"/>
      <c r="C3" s="246"/>
      <c r="D3" s="246"/>
      <c r="E3" s="247"/>
      <c r="F3" s="246" t="s">
        <v>23</v>
      </c>
      <c r="G3" s="244" t="s">
        <v>24</v>
      </c>
    </row>
    <row r="4" spans="1:7" ht="54.75" customHeight="1">
      <c r="A4" s="85" t="s">
        <v>25</v>
      </c>
      <c r="B4" s="85" t="s">
        <v>26</v>
      </c>
      <c r="C4" s="248" t="s">
        <v>27</v>
      </c>
      <c r="D4" s="85" t="s">
        <v>28</v>
      </c>
      <c r="E4" s="249" t="s">
        <v>29</v>
      </c>
      <c r="F4" s="56" t="s">
        <v>30</v>
      </c>
      <c r="G4" s="249" t="s">
        <v>31</v>
      </c>
    </row>
    <row r="5" spans="1:7" ht="36" customHeight="1">
      <c r="A5" s="29" t="s">
        <v>32</v>
      </c>
      <c r="B5" s="9">
        <f>B6+B18</f>
        <v>78513</v>
      </c>
      <c r="C5" s="250">
        <f>C6+C18</f>
        <v>71368</v>
      </c>
      <c r="D5" s="251">
        <f>C5/B5</f>
        <v>0.908995962452078</v>
      </c>
      <c r="E5" s="252">
        <f>E6+E18</f>
        <v>74069</v>
      </c>
      <c r="F5" s="253">
        <f>C5/E5</f>
        <v>0.9635340020791424</v>
      </c>
      <c r="G5" s="254">
        <f>(C5-E5)/E5</f>
        <v>-0.03646599792085758</v>
      </c>
    </row>
    <row r="6" spans="1:8" ht="36" customHeight="1">
      <c r="A6" s="2" t="s">
        <v>33</v>
      </c>
      <c r="B6" s="255">
        <f>SUM(B7:B16)</f>
        <v>43750</v>
      </c>
      <c r="C6" s="250">
        <f>C7+C8+C9+C10+C11+C12+C13+C14+C15+C16+C17</f>
        <v>40255</v>
      </c>
      <c r="D6" s="256">
        <f aca="true" t="shared" si="0" ref="D6:D23">C6/B6</f>
        <v>0.9201142857142857</v>
      </c>
      <c r="E6" s="252">
        <f>E7+E8+E9+E10+E11+E12+E13+E14+E15+E16+E17</f>
        <v>41273</v>
      </c>
      <c r="F6" s="253">
        <f aca="true" t="shared" si="1" ref="F6:F23">C6/E6</f>
        <v>0.9753349647469289</v>
      </c>
      <c r="G6" s="254">
        <f aca="true" t="shared" si="2" ref="G6:G23">(C6-E6)/E6</f>
        <v>-0.024665035253071014</v>
      </c>
      <c r="H6" s="254">
        <f>C6/C5</f>
        <v>0.5640483129693981</v>
      </c>
    </row>
    <row r="7" spans="1:7" ht="36" customHeight="1">
      <c r="A7" s="9" t="s">
        <v>34</v>
      </c>
      <c r="B7" s="255">
        <v>9040</v>
      </c>
      <c r="C7" s="257">
        <v>6560</v>
      </c>
      <c r="D7" s="256">
        <f t="shared" si="0"/>
        <v>0.7256637168141593</v>
      </c>
      <c r="E7" s="258">
        <v>8165</v>
      </c>
      <c r="F7" s="253">
        <f t="shared" si="1"/>
        <v>0.8034292712798531</v>
      </c>
      <c r="G7" s="254">
        <f t="shared" si="2"/>
        <v>-0.19657072872014697</v>
      </c>
    </row>
    <row r="8" spans="1:7" ht="36" customHeight="1">
      <c r="A8" s="9" t="s">
        <v>35</v>
      </c>
      <c r="B8" s="255">
        <v>3718</v>
      </c>
      <c r="C8" s="257">
        <v>2872</v>
      </c>
      <c r="D8" s="256">
        <f t="shared" si="0"/>
        <v>0.7724583109198494</v>
      </c>
      <c r="E8" s="258">
        <v>3716</v>
      </c>
      <c r="F8" s="253">
        <f t="shared" si="1"/>
        <v>0.7728740581270183</v>
      </c>
      <c r="G8" s="254">
        <f t="shared" si="2"/>
        <v>-0.2271259418729817</v>
      </c>
    </row>
    <row r="9" spans="1:7" ht="36" customHeight="1">
      <c r="A9" s="9" t="s">
        <v>36</v>
      </c>
      <c r="B9" s="255">
        <v>1425</v>
      </c>
      <c r="C9" s="257">
        <v>1593</v>
      </c>
      <c r="D9" s="256">
        <f t="shared" si="0"/>
        <v>1.1178947368421053</v>
      </c>
      <c r="E9" s="258">
        <v>1447</v>
      </c>
      <c r="F9" s="253">
        <f t="shared" si="1"/>
        <v>1.100898410504492</v>
      </c>
      <c r="G9" s="254">
        <f t="shared" si="2"/>
        <v>0.10089841050449205</v>
      </c>
    </row>
    <row r="10" spans="1:7" ht="36" customHeight="1">
      <c r="A10" s="9" t="s">
        <v>37</v>
      </c>
      <c r="B10" s="255">
        <v>1276</v>
      </c>
      <c r="C10" s="257">
        <v>957</v>
      </c>
      <c r="D10" s="256">
        <f t="shared" si="0"/>
        <v>0.75</v>
      </c>
      <c r="E10" s="258">
        <v>1239</v>
      </c>
      <c r="F10" s="253">
        <f t="shared" si="1"/>
        <v>0.7723970944309927</v>
      </c>
      <c r="G10" s="254">
        <f t="shared" si="2"/>
        <v>-0.22760290556900725</v>
      </c>
    </row>
    <row r="11" spans="1:7" ht="36" customHeight="1">
      <c r="A11" s="9" t="s">
        <v>38</v>
      </c>
      <c r="B11" s="255">
        <v>2695</v>
      </c>
      <c r="C11" s="257">
        <v>5006</v>
      </c>
      <c r="D11" s="256">
        <f t="shared" si="0"/>
        <v>1.8575139146567718</v>
      </c>
      <c r="E11" s="258">
        <v>2695</v>
      </c>
      <c r="F11" s="253">
        <f t="shared" si="1"/>
        <v>1.8575139146567718</v>
      </c>
      <c r="G11" s="254">
        <f t="shared" si="2"/>
        <v>0.8575139146567718</v>
      </c>
    </row>
    <row r="12" spans="1:9" ht="36" customHeight="1">
      <c r="A12" s="9" t="s">
        <v>39</v>
      </c>
      <c r="B12" s="255">
        <v>2621</v>
      </c>
      <c r="C12" s="257">
        <v>2518</v>
      </c>
      <c r="D12" s="256">
        <f t="shared" si="0"/>
        <v>0.9607020221289584</v>
      </c>
      <c r="E12" s="258">
        <v>2635</v>
      </c>
      <c r="F12" s="253">
        <f t="shared" si="1"/>
        <v>0.9555977229601518</v>
      </c>
      <c r="G12" s="254">
        <f t="shared" si="2"/>
        <v>-0.0444022770398482</v>
      </c>
      <c r="I12" t="s">
        <v>40</v>
      </c>
    </row>
    <row r="13" spans="1:7" ht="36" customHeight="1">
      <c r="A13" s="9" t="s">
        <v>41</v>
      </c>
      <c r="B13" s="255">
        <v>3440</v>
      </c>
      <c r="C13" s="257">
        <v>1970</v>
      </c>
      <c r="D13" s="256">
        <f t="shared" si="0"/>
        <v>0.5726744186046512</v>
      </c>
      <c r="E13" s="258">
        <v>1815</v>
      </c>
      <c r="F13" s="253">
        <f t="shared" si="1"/>
        <v>1.0853994490358128</v>
      </c>
      <c r="G13" s="254">
        <f t="shared" si="2"/>
        <v>0.08539944903581267</v>
      </c>
    </row>
    <row r="14" spans="1:7" ht="36" customHeight="1">
      <c r="A14" s="9" t="s">
        <v>42</v>
      </c>
      <c r="B14" s="255">
        <v>12751</v>
      </c>
      <c r="C14" s="257">
        <v>9613</v>
      </c>
      <c r="D14" s="256">
        <f t="shared" si="0"/>
        <v>0.7539016547721747</v>
      </c>
      <c r="E14" s="258">
        <v>12750</v>
      </c>
      <c r="F14" s="253">
        <f t="shared" si="1"/>
        <v>0.7539607843137255</v>
      </c>
      <c r="G14" s="254">
        <f t="shared" si="2"/>
        <v>-0.24603921568627451</v>
      </c>
    </row>
    <row r="15" spans="1:7" ht="36" customHeight="1">
      <c r="A15" s="9" t="s">
        <v>43</v>
      </c>
      <c r="B15" s="255">
        <v>2607</v>
      </c>
      <c r="C15" s="257">
        <v>2660</v>
      </c>
      <c r="D15" s="256">
        <f t="shared" si="0"/>
        <v>1.0203298810893748</v>
      </c>
      <c r="E15" s="258">
        <v>2634</v>
      </c>
      <c r="F15" s="253">
        <f t="shared" si="1"/>
        <v>1.0098709187547457</v>
      </c>
      <c r="G15" s="254">
        <f t="shared" si="2"/>
        <v>0.009870918754745633</v>
      </c>
    </row>
    <row r="16" spans="1:7" ht="36" customHeight="1">
      <c r="A16" s="9" t="s">
        <v>44</v>
      </c>
      <c r="B16" s="255">
        <v>4177</v>
      </c>
      <c r="C16" s="9">
        <v>6506</v>
      </c>
      <c r="D16" s="256">
        <f t="shared" si="0"/>
        <v>1.5575772085228632</v>
      </c>
      <c r="E16" s="259">
        <v>4177</v>
      </c>
      <c r="F16" s="253">
        <f t="shared" si="1"/>
        <v>1.5575772085228632</v>
      </c>
      <c r="G16" s="254">
        <f t="shared" si="2"/>
        <v>0.5575772085228633</v>
      </c>
    </row>
    <row r="17" spans="1:7" ht="36" customHeight="1">
      <c r="A17" s="3" t="s">
        <v>45</v>
      </c>
      <c r="B17" s="257"/>
      <c r="C17" s="9"/>
      <c r="D17" s="256"/>
      <c r="E17" s="259"/>
      <c r="F17" s="253"/>
      <c r="G17" s="254"/>
    </row>
    <row r="18" spans="1:8" ht="36" customHeight="1">
      <c r="A18" s="2" t="s">
        <v>46</v>
      </c>
      <c r="B18" s="9">
        <f>SUM(B19:B23)</f>
        <v>34763</v>
      </c>
      <c r="C18" s="9">
        <f>C20+C21+C22+C23+C19</f>
        <v>31113</v>
      </c>
      <c r="D18" s="256">
        <f t="shared" si="0"/>
        <v>0.8950033081149498</v>
      </c>
      <c r="E18" s="259">
        <f>E20+E21+E22+E23+E19</f>
        <v>32796</v>
      </c>
      <c r="F18" s="253">
        <f>C18/E18</f>
        <v>0.9486827661909989</v>
      </c>
      <c r="G18" s="254">
        <f t="shared" si="2"/>
        <v>-0.0513172338090011</v>
      </c>
      <c r="H18" s="254">
        <f>C18/C5</f>
        <v>0.43595168703060194</v>
      </c>
    </row>
    <row r="19" spans="1:7" ht="36" customHeight="1">
      <c r="A19" s="2" t="s">
        <v>47</v>
      </c>
      <c r="B19" s="9"/>
      <c r="C19" s="260">
        <v>2</v>
      </c>
      <c r="D19" s="256"/>
      <c r="E19" s="261">
        <v>1</v>
      </c>
      <c r="F19" s="253">
        <f t="shared" si="1"/>
        <v>2</v>
      </c>
      <c r="G19" s="254">
        <f t="shared" si="2"/>
        <v>1</v>
      </c>
    </row>
    <row r="20" spans="1:7" ht="36" customHeight="1">
      <c r="A20" s="9" t="s">
        <v>48</v>
      </c>
      <c r="B20" s="9">
        <v>2308</v>
      </c>
      <c r="C20" s="260">
        <v>2223</v>
      </c>
      <c r="D20" s="256">
        <f t="shared" si="0"/>
        <v>0.9631715771230502</v>
      </c>
      <c r="E20" s="261">
        <v>2080</v>
      </c>
      <c r="F20" s="253">
        <f t="shared" si="1"/>
        <v>1.06875</v>
      </c>
      <c r="G20" s="254">
        <f t="shared" si="2"/>
        <v>0.06875</v>
      </c>
    </row>
    <row r="21" spans="1:7" ht="36" customHeight="1">
      <c r="A21" s="9" t="s">
        <v>49</v>
      </c>
      <c r="B21" s="9">
        <v>1855</v>
      </c>
      <c r="C21" s="260">
        <v>463</v>
      </c>
      <c r="D21" s="256">
        <f t="shared" si="0"/>
        <v>0.2495956873315364</v>
      </c>
      <c r="E21" s="261">
        <v>2057</v>
      </c>
      <c r="F21" s="253">
        <f t="shared" si="1"/>
        <v>0.22508507535245503</v>
      </c>
      <c r="G21" s="254">
        <f t="shared" si="2"/>
        <v>-0.774914924647545</v>
      </c>
    </row>
    <row r="22" spans="1:7" ht="36" customHeight="1">
      <c r="A22" s="9" t="s">
        <v>50</v>
      </c>
      <c r="B22" s="9">
        <v>405</v>
      </c>
      <c r="C22" s="260">
        <v>575</v>
      </c>
      <c r="D22" s="256">
        <f t="shared" si="0"/>
        <v>1.4197530864197532</v>
      </c>
      <c r="E22" s="261">
        <v>434</v>
      </c>
      <c r="F22" s="253">
        <f t="shared" si="1"/>
        <v>1.3248847926267282</v>
      </c>
      <c r="G22" s="254">
        <f t="shared" si="2"/>
        <v>0.3248847926267281</v>
      </c>
    </row>
    <row r="23" spans="1:7" ht="36" customHeight="1">
      <c r="A23" s="9" t="s">
        <v>45</v>
      </c>
      <c r="B23" s="9">
        <v>30195</v>
      </c>
      <c r="C23" s="262">
        <v>27850</v>
      </c>
      <c r="D23" s="256">
        <f t="shared" si="0"/>
        <v>0.9223381354528896</v>
      </c>
      <c r="E23" s="263">
        <v>28224</v>
      </c>
      <c r="F23" s="253">
        <f t="shared" si="1"/>
        <v>0.9867488662131519</v>
      </c>
      <c r="G23" s="254">
        <f t="shared" si="2"/>
        <v>-0.013251133786848073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1">
    <mergeCell ref="A1:G2"/>
  </mergeCells>
  <printOptions horizontalCentered="1"/>
  <pageMargins left="0.5902777777777778" right="0.5902777777777778" top="0.9840277777777777" bottom="0.39305555555555555" header="0.5118055555555555" footer="0.5118055555555555"/>
  <pageSetup horizontalDpi="600" verticalDpi="6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800000011920929"/>
  </sheetPr>
  <dimension ref="A1:P28"/>
  <sheetViews>
    <sheetView workbookViewId="0" topLeftCell="A1">
      <pane xSplit="1" ySplit="4" topLeftCell="B5" activePane="bottomRight" state="frozen"/>
      <selection pane="bottomRight" activeCell="U7" sqref="U7"/>
    </sheetView>
  </sheetViews>
  <sheetFormatPr defaultColWidth="9.00390625" defaultRowHeight="14.25"/>
  <cols>
    <col min="1" max="1" width="25.625" style="0" customWidth="1"/>
    <col min="2" max="3" width="12.625" style="0" customWidth="1"/>
    <col min="4" max="4" width="14.75390625" style="0" customWidth="1"/>
    <col min="5" max="5" width="10.375" style="0" customWidth="1"/>
    <col min="6" max="6" width="12.125" style="0" customWidth="1"/>
    <col min="7" max="7" width="12.875" style="0" customWidth="1"/>
    <col min="8" max="8" width="11.75390625" style="0" hidden="1" customWidth="1"/>
    <col min="9" max="9" width="8.875" style="0" hidden="1" customWidth="1"/>
    <col min="10" max="10" width="9.25390625" style="0" hidden="1" customWidth="1"/>
    <col min="11" max="11" width="12.125" style="0" hidden="1" customWidth="1"/>
    <col min="12" max="12" width="6.625" style="0" hidden="1" customWidth="1"/>
    <col min="13" max="15" width="9.00390625" style="0" hidden="1" customWidth="1"/>
    <col min="16" max="16" width="8.375" style="0" hidden="1" customWidth="1"/>
  </cols>
  <sheetData>
    <row r="1" spans="1:7" ht="14.25">
      <c r="A1" s="223" t="s">
        <v>51</v>
      </c>
      <c r="B1" s="223"/>
      <c r="C1" s="223"/>
      <c r="D1" s="223"/>
      <c r="E1" s="223"/>
      <c r="F1" s="223"/>
      <c r="G1" s="223"/>
    </row>
    <row r="2" spans="1:7" ht="14.25">
      <c r="A2" s="223"/>
      <c r="B2" s="223"/>
      <c r="C2" s="223"/>
      <c r="D2" s="223"/>
      <c r="E2" s="223"/>
      <c r="F2" s="223"/>
      <c r="G2" s="223"/>
    </row>
    <row r="3" spans="1:7" ht="14.25">
      <c r="A3" s="224"/>
      <c r="B3" s="224"/>
      <c r="C3" s="224"/>
      <c r="D3" s="224"/>
      <c r="E3" s="224"/>
      <c r="F3" s="224"/>
      <c r="G3" s="224" t="s">
        <v>1</v>
      </c>
    </row>
    <row r="4" spans="1:11" ht="64.5" customHeight="1">
      <c r="A4" s="225" t="s">
        <v>25</v>
      </c>
      <c r="B4" s="225" t="s">
        <v>52</v>
      </c>
      <c r="C4" s="225" t="s">
        <v>53</v>
      </c>
      <c r="D4" s="226" t="s">
        <v>54</v>
      </c>
      <c r="E4" s="226" t="s">
        <v>55</v>
      </c>
      <c r="F4" s="226" t="s">
        <v>56</v>
      </c>
      <c r="G4" s="226" t="s">
        <v>30</v>
      </c>
      <c r="H4" t="s">
        <v>57</v>
      </c>
      <c r="K4" t="s">
        <v>58</v>
      </c>
    </row>
    <row r="5" spans="1:16" ht="30" customHeight="1">
      <c r="A5" s="227" t="s">
        <v>59</v>
      </c>
      <c r="B5" s="228">
        <v>115760</v>
      </c>
      <c r="C5" s="228">
        <v>119568</v>
      </c>
      <c r="D5" s="228">
        <v>111881</v>
      </c>
      <c r="E5" s="229">
        <f>D5/C5</f>
        <v>0.9357102234711628</v>
      </c>
      <c r="F5" s="228">
        <v>113255</v>
      </c>
      <c r="G5" s="230">
        <f>D5/F5</f>
        <v>0.9878680852942475</v>
      </c>
      <c r="H5">
        <v>95742</v>
      </c>
      <c r="I5" s="156">
        <f>(H5-B5)/B5</f>
        <v>-0.17292674498963373</v>
      </c>
      <c r="J5" s="9">
        <f>SUM(J6:J27)</f>
        <v>94512</v>
      </c>
      <c r="K5" s="156">
        <f>(D5-F5)/F5</f>
        <v>-0.012131914705752506</v>
      </c>
      <c r="P5" s="230">
        <f>(D5-F5)/F5</f>
        <v>-0.012131914705752506</v>
      </c>
    </row>
    <row r="6" spans="1:16" ht="30" customHeight="1">
      <c r="A6" s="231" t="s">
        <v>60</v>
      </c>
      <c r="B6" s="232">
        <v>18132</v>
      </c>
      <c r="C6" s="228">
        <v>19445</v>
      </c>
      <c r="D6" s="228">
        <v>19400</v>
      </c>
      <c r="E6" s="229">
        <f aca="true" t="shared" si="0" ref="E5:E27">D6/C6</f>
        <v>0.9976857804062741</v>
      </c>
      <c r="F6" s="228">
        <v>24098</v>
      </c>
      <c r="G6" s="230">
        <f aca="true" t="shared" si="1" ref="G6:G27">D6/F6</f>
        <v>0.8050460619138518</v>
      </c>
      <c r="H6">
        <v>23560</v>
      </c>
      <c r="I6" s="156">
        <f aca="true" t="shared" si="2" ref="I6:I27">(H6-B6)/B6</f>
        <v>0.29936024707699094</v>
      </c>
      <c r="J6" s="9">
        <v>24984</v>
      </c>
      <c r="K6" s="156">
        <f aca="true" t="shared" si="3" ref="K6:K27">(D6-F6)/F6</f>
        <v>-0.19495393808614822</v>
      </c>
      <c r="P6" s="230">
        <f>(D6-F6)/F6</f>
        <v>-0.19495393808614822</v>
      </c>
    </row>
    <row r="7" spans="1:16" ht="30" customHeight="1">
      <c r="A7" s="231" t="s">
        <v>61</v>
      </c>
      <c r="B7" s="232">
        <v>145</v>
      </c>
      <c r="C7" s="228">
        <v>70</v>
      </c>
      <c r="D7" s="228">
        <v>63</v>
      </c>
      <c r="E7" s="229">
        <f t="shared" si="0"/>
        <v>0.9</v>
      </c>
      <c r="F7" s="228">
        <v>153</v>
      </c>
      <c r="G7" s="230">
        <f t="shared" si="1"/>
        <v>0.4117647058823529</v>
      </c>
      <c r="H7">
        <v>153</v>
      </c>
      <c r="I7" s="156">
        <f t="shared" si="2"/>
        <v>0.05517241379310345</v>
      </c>
      <c r="J7" s="9">
        <v>152</v>
      </c>
      <c r="K7" s="156">
        <f t="shared" si="3"/>
        <v>-0.5882352941176471</v>
      </c>
      <c r="P7" s="230">
        <f aca="true" t="shared" si="4" ref="P7:P27">(D7-F7)/F7</f>
        <v>-0.5882352941176471</v>
      </c>
    </row>
    <row r="8" spans="1:16" ht="30" customHeight="1">
      <c r="A8" s="231" t="s">
        <v>62</v>
      </c>
      <c r="B8" s="232">
        <v>349</v>
      </c>
      <c r="C8" s="228">
        <v>382</v>
      </c>
      <c r="D8" s="228">
        <v>346</v>
      </c>
      <c r="E8" s="229">
        <f t="shared" si="0"/>
        <v>0.9057591623036649</v>
      </c>
      <c r="F8" s="228">
        <v>312</v>
      </c>
      <c r="G8" s="230">
        <f t="shared" si="1"/>
        <v>1.108974358974359</v>
      </c>
      <c r="H8">
        <v>5421</v>
      </c>
      <c r="I8" s="156">
        <f t="shared" si="2"/>
        <v>14.53295128939828</v>
      </c>
      <c r="J8" s="9">
        <v>4965</v>
      </c>
      <c r="K8" s="156">
        <f t="shared" si="3"/>
        <v>0.10897435897435898</v>
      </c>
      <c r="O8">
        <f>D7+D8+D11+D14+D16+D18+D19+D20+D21+D24+D27</f>
        <v>5764</v>
      </c>
      <c r="P8" s="230">
        <f t="shared" si="4"/>
        <v>0.10897435897435898</v>
      </c>
    </row>
    <row r="9" spans="1:16" ht="30" customHeight="1">
      <c r="A9" s="231" t="s">
        <v>63</v>
      </c>
      <c r="B9" s="232">
        <v>25843</v>
      </c>
      <c r="C9" s="233">
        <v>24941</v>
      </c>
      <c r="D9" s="233">
        <v>22247</v>
      </c>
      <c r="E9" s="229">
        <f t="shared" si="0"/>
        <v>0.8919850848001283</v>
      </c>
      <c r="F9" s="233">
        <v>18814</v>
      </c>
      <c r="G9" s="230">
        <f t="shared" si="1"/>
        <v>1.1824705006909748</v>
      </c>
      <c r="H9">
        <v>16362</v>
      </c>
      <c r="I9" s="156">
        <f t="shared" si="2"/>
        <v>-0.3668691715358124</v>
      </c>
      <c r="J9" s="241">
        <v>15727</v>
      </c>
      <c r="K9" s="156">
        <f t="shared" si="3"/>
        <v>0.1824705006909748</v>
      </c>
      <c r="O9">
        <f>F7+F8+F11+F14+F16+F17+F19+F20+F21+F23+F24+F26+F27</f>
        <v>4185</v>
      </c>
      <c r="P9" s="230">
        <f t="shared" si="4"/>
        <v>0.1824705006909748</v>
      </c>
    </row>
    <row r="10" spans="1:16" ht="30" customHeight="1">
      <c r="A10" s="231" t="s">
        <v>64</v>
      </c>
      <c r="B10" s="232">
        <v>7171</v>
      </c>
      <c r="C10" s="233">
        <v>8100</v>
      </c>
      <c r="D10" s="233">
        <v>7938</v>
      </c>
      <c r="E10" s="229">
        <f t="shared" si="0"/>
        <v>0.98</v>
      </c>
      <c r="F10" s="233">
        <v>6758</v>
      </c>
      <c r="G10" s="230">
        <f t="shared" si="1"/>
        <v>1.174607872151524</v>
      </c>
      <c r="H10">
        <v>452</v>
      </c>
      <c r="I10" s="156">
        <f t="shared" si="2"/>
        <v>-0.9369683447217961</v>
      </c>
      <c r="J10" s="241">
        <v>917</v>
      </c>
      <c r="K10" s="156">
        <f t="shared" si="3"/>
        <v>0.17460787215152412</v>
      </c>
      <c r="P10" s="230">
        <f t="shared" si="4"/>
        <v>0.17460787215152412</v>
      </c>
    </row>
    <row r="11" spans="1:16" ht="30" customHeight="1">
      <c r="A11" s="231" t="s">
        <v>65</v>
      </c>
      <c r="B11" s="232">
        <v>455</v>
      </c>
      <c r="C11" s="233">
        <v>635</v>
      </c>
      <c r="D11" s="233">
        <v>386</v>
      </c>
      <c r="E11" s="229">
        <f t="shared" si="0"/>
        <v>0.6078740157480315</v>
      </c>
      <c r="F11" s="233">
        <v>313</v>
      </c>
      <c r="G11" s="230">
        <f t="shared" si="1"/>
        <v>1.233226837060703</v>
      </c>
      <c r="H11">
        <v>513</v>
      </c>
      <c r="I11" s="156">
        <f t="shared" si="2"/>
        <v>0.12747252747252746</v>
      </c>
      <c r="J11" s="241">
        <v>651</v>
      </c>
      <c r="K11" s="156">
        <f t="shared" si="3"/>
        <v>0.23322683706070288</v>
      </c>
      <c r="P11" s="230">
        <f t="shared" si="4"/>
        <v>0.23322683706070288</v>
      </c>
    </row>
    <row r="12" spans="1:16" ht="30" customHeight="1">
      <c r="A12" s="231" t="s">
        <v>66</v>
      </c>
      <c r="B12" s="232">
        <v>21889</v>
      </c>
      <c r="C12" s="233">
        <v>21982</v>
      </c>
      <c r="D12" s="233">
        <v>19973</v>
      </c>
      <c r="E12" s="229">
        <f t="shared" si="0"/>
        <v>0.9086070421253754</v>
      </c>
      <c r="F12" s="233">
        <v>14882</v>
      </c>
      <c r="G12" s="230">
        <f t="shared" si="1"/>
        <v>1.3420911167853784</v>
      </c>
      <c r="H12">
        <v>12085</v>
      </c>
      <c r="I12" s="156">
        <f t="shared" si="2"/>
        <v>-0.4478962035725707</v>
      </c>
      <c r="J12" s="241">
        <v>11430</v>
      </c>
      <c r="K12" s="156">
        <f t="shared" si="3"/>
        <v>0.3420911167853783</v>
      </c>
      <c r="P12" s="230">
        <f t="shared" si="4"/>
        <v>0.3420911167853783</v>
      </c>
    </row>
    <row r="13" spans="1:16" ht="30" customHeight="1">
      <c r="A13" s="231" t="s">
        <v>67</v>
      </c>
      <c r="B13" s="234">
        <v>8445</v>
      </c>
      <c r="C13" s="233">
        <v>11712</v>
      </c>
      <c r="D13" s="233">
        <v>10353</v>
      </c>
      <c r="E13" s="229">
        <f t="shared" si="0"/>
        <v>0.8839651639344263</v>
      </c>
      <c r="F13" s="233">
        <v>10216</v>
      </c>
      <c r="G13" s="230">
        <f t="shared" si="1"/>
        <v>1.013410336726703</v>
      </c>
      <c r="H13">
        <v>7964</v>
      </c>
      <c r="I13" s="156">
        <f t="shared" si="2"/>
        <v>-0.056956779159265836</v>
      </c>
      <c r="J13" s="241">
        <v>11200</v>
      </c>
      <c r="K13" s="156">
        <f t="shared" si="3"/>
        <v>0.01341033672670321</v>
      </c>
      <c r="P13" s="230">
        <f t="shared" si="4"/>
        <v>0.01341033672670321</v>
      </c>
    </row>
    <row r="14" spans="1:16" ht="30" customHeight="1">
      <c r="A14" s="231" t="s">
        <v>68</v>
      </c>
      <c r="B14" s="232">
        <v>1857</v>
      </c>
      <c r="C14" s="233">
        <v>1652</v>
      </c>
      <c r="D14" s="233">
        <v>1603</v>
      </c>
      <c r="E14" s="229">
        <f t="shared" si="0"/>
        <v>0.9703389830508474</v>
      </c>
      <c r="F14" s="233">
        <v>1599</v>
      </c>
      <c r="G14" s="230">
        <f t="shared" si="1"/>
        <v>1.0025015634771732</v>
      </c>
      <c r="H14">
        <v>2540</v>
      </c>
      <c r="I14" s="156">
        <f t="shared" si="2"/>
        <v>0.36779752288637585</v>
      </c>
      <c r="J14" s="241">
        <v>2270</v>
      </c>
      <c r="K14" s="156">
        <f t="shared" si="3"/>
        <v>0.0025015634771732333</v>
      </c>
      <c r="P14" s="230">
        <f t="shared" si="4"/>
        <v>0.0025015634771732333</v>
      </c>
    </row>
    <row r="15" spans="1:16" ht="30" customHeight="1">
      <c r="A15" s="231" t="s">
        <v>69</v>
      </c>
      <c r="B15" s="232">
        <v>24091</v>
      </c>
      <c r="C15" s="233">
        <v>21624</v>
      </c>
      <c r="D15" s="233">
        <v>20957</v>
      </c>
      <c r="E15" s="229">
        <f t="shared" si="0"/>
        <v>0.9691546429892712</v>
      </c>
      <c r="F15" s="233">
        <v>23933</v>
      </c>
      <c r="G15" s="230">
        <f t="shared" si="1"/>
        <v>0.8756528642460202</v>
      </c>
      <c r="H15">
        <v>19802</v>
      </c>
      <c r="I15" s="156">
        <f t="shared" si="2"/>
        <v>-0.17803329044041344</v>
      </c>
      <c r="J15" s="241">
        <v>15805</v>
      </c>
      <c r="K15" s="156">
        <f t="shared" si="3"/>
        <v>-0.12434713575397986</v>
      </c>
      <c r="P15" s="230">
        <f t="shared" si="4"/>
        <v>-0.12434713575397986</v>
      </c>
    </row>
    <row r="16" spans="1:16" ht="30" customHeight="1">
      <c r="A16" s="231" t="s">
        <v>70</v>
      </c>
      <c r="B16" s="232">
        <v>838</v>
      </c>
      <c r="C16" s="233">
        <v>1549</v>
      </c>
      <c r="D16" s="233">
        <v>1511</v>
      </c>
      <c r="E16" s="229">
        <f t="shared" si="0"/>
        <v>0.9754680438992899</v>
      </c>
      <c r="F16" s="233">
        <v>786</v>
      </c>
      <c r="G16" s="230">
        <f t="shared" si="1"/>
        <v>1.9223918575063612</v>
      </c>
      <c r="H16">
        <v>1700</v>
      </c>
      <c r="I16" s="156">
        <f t="shared" si="2"/>
        <v>1.0286396181384247</v>
      </c>
      <c r="J16" s="241">
        <v>1470</v>
      </c>
      <c r="K16" s="156">
        <f t="shared" si="3"/>
        <v>0.9223918575063613</v>
      </c>
      <c r="P16" s="230">
        <f t="shared" si="4"/>
        <v>0.9223918575063613</v>
      </c>
    </row>
    <row r="17" spans="1:16" ht="30" customHeight="1">
      <c r="A17" s="231" t="s">
        <v>71</v>
      </c>
      <c r="B17" s="232">
        <v>124</v>
      </c>
      <c r="C17" s="233">
        <v>207</v>
      </c>
      <c r="D17" s="233">
        <v>24</v>
      </c>
      <c r="E17" s="229">
        <f t="shared" si="0"/>
        <v>0.11594202898550725</v>
      </c>
      <c r="F17" s="233"/>
      <c r="G17" s="230"/>
      <c r="H17">
        <v>264</v>
      </c>
      <c r="I17" s="156"/>
      <c r="J17" s="241">
        <v>261</v>
      </c>
      <c r="K17" s="156" t="e">
        <f t="shared" si="3"/>
        <v>#DIV/0!</v>
      </c>
      <c r="P17" s="230" t="e">
        <f t="shared" si="4"/>
        <v>#DIV/0!</v>
      </c>
    </row>
    <row r="18" spans="1:16" ht="30" customHeight="1">
      <c r="A18" s="231" t="s">
        <v>72</v>
      </c>
      <c r="B18" s="232">
        <v>3</v>
      </c>
      <c r="C18" s="233">
        <v>15</v>
      </c>
      <c r="D18" s="233">
        <v>15</v>
      </c>
      <c r="E18" s="229">
        <f aca="true" t="shared" si="5" ref="E18:E27">D18/C18</f>
        <v>1</v>
      </c>
      <c r="F18" s="233">
        <v>1399</v>
      </c>
      <c r="G18" s="230">
        <f>D18/F18</f>
        <v>0.010721944245889922</v>
      </c>
      <c r="I18" s="156"/>
      <c r="J18" s="241"/>
      <c r="K18" s="156"/>
      <c r="P18" s="230">
        <f t="shared" si="4"/>
        <v>-0.9892780557541101</v>
      </c>
    </row>
    <row r="19" spans="1:16" ht="30" customHeight="1">
      <c r="A19" s="235" t="s">
        <v>73</v>
      </c>
      <c r="B19" s="232">
        <v>210</v>
      </c>
      <c r="C19" s="236">
        <v>846</v>
      </c>
      <c r="D19" s="236">
        <v>740</v>
      </c>
      <c r="E19" s="229">
        <f t="shared" si="5"/>
        <v>0.8747044917257684</v>
      </c>
      <c r="F19" s="236">
        <v>32</v>
      </c>
      <c r="G19" s="230">
        <f t="shared" si="1"/>
        <v>23.125</v>
      </c>
      <c r="I19" s="156">
        <f t="shared" si="2"/>
        <v>-1</v>
      </c>
      <c r="J19" s="241">
        <v>336</v>
      </c>
      <c r="K19" s="156">
        <f t="shared" si="3"/>
        <v>22.125</v>
      </c>
      <c r="P19" s="230">
        <f t="shared" si="4"/>
        <v>22.125</v>
      </c>
    </row>
    <row r="20" spans="1:16" ht="30" customHeight="1">
      <c r="A20" s="235" t="s">
        <v>74</v>
      </c>
      <c r="B20" s="232">
        <v>100</v>
      </c>
      <c r="C20" s="232">
        <v>85</v>
      </c>
      <c r="D20" s="232">
        <v>85</v>
      </c>
      <c r="E20" s="229">
        <f t="shared" si="5"/>
        <v>1</v>
      </c>
      <c r="F20" s="232">
        <v>85</v>
      </c>
      <c r="G20" s="230">
        <f t="shared" si="1"/>
        <v>1</v>
      </c>
      <c r="H20">
        <v>90</v>
      </c>
      <c r="I20" s="156">
        <f t="shared" si="2"/>
        <v>-0.1</v>
      </c>
      <c r="J20" s="241">
        <v>79</v>
      </c>
      <c r="K20" s="156">
        <f t="shared" si="3"/>
        <v>0</v>
      </c>
      <c r="P20" s="230">
        <f t="shared" si="4"/>
        <v>0</v>
      </c>
    </row>
    <row r="21" spans="1:16" ht="30" customHeight="1">
      <c r="A21" s="235" t="s">
        <v>75</v>
      </c>
      <c r="B21" s="232"/>
      <c r="C21" s="232"/>
      <c r="D21" s="232"/>
      <c r="E21" s="229"/>
      <c r="F21" s="232">
        <v>4</v>
      </c>
      <c r="G21" s="230">
        <f t="shared" si="1"/>
        <v>0</v>
      </c>
      <c r="H21">
        <v>380</v>
      </c>
      <c r="I21" s="156" t="e">
        <f t="shared" si="2"/>
        <v>#DIV/0!</v>
      </c>
      <c r="J21" s="241">
        <v>204</v>
      </c>
      <c r="K21" s="156">
        <f t="shared" si="3"/>
        <v>-1</v>
      </c>
      <c r="P21" s="230">
        <f t="shared" si="4"/>
        <v>-1</v>
      </c>
    </row>
    <row r="22" spans="1:16" ht="30" customHeight="1">
      <c r="A22" s="237" t="s">
        <v>76</v>
      </c>
      <c r="B22" s="232">
        <v>3121</v>
      </c>
      <c r="C22" s="238">
        <v>5300</v>
      </c>
      <c r="D22" s="238">
        <v>5221</v>
      </c>
      <c r="E22" s="229">
        <f t="shared" si="5"/>
        <v>0.9850943396226415</v>
      </c>
      <c r="F22" s="238">
        <v>8970</v>
      </c>
      <c r="G22" s="230">
        <f t="shared" si="1"/>
        <v>0.5820512820512821</v>
      </c>
      <c r="H22">
        <v>2624</v>
      </c>
      <c r="I22" s="156">
        <f t="shared" si="2"/>
        <v>-0.15924383210509452</v>
      </c>
      <c r="J22" s="242">
        <v>3974</v>
      </c>
      <c r="K22" s="156">
        <f t="shared" si="3"/>
        <v>-0.41794871794871796</v>
      </c>
      <c r="P22" s="230">
        <f t="shared" si="4"/>
        <v>-0.41794871794871796</v>
      </c>
    </row>
    <row r="23" spans="1:16" ht="30" customHeight="1">
      <c r="A23" s="237" t="s">
        <v>77</v>
      </c>
      <c r="B23" s="232"/>
      <c r="C23" s="238"/>
      <c r="D23" s="238"/>
      <c r="E23" s="229"/>
      <c r="F23" s="238"/>
      <c r="G23" s="230"/>
      <c r="I23" s="156"/>
      <c r="J23" s="242"/>
      <c r="K23" s="156"/>
      <c r="P23" s="230" t="e">
        <f t="shared" si="4"/>
        <v>#DIV/0!</v>
      </c>
    </row>
    <row r="24" spans="1:16" ht="30" customHeight="1">
      <c r="A24" s="237" t="s">
        <v>78</v>
      </c>
      <c r="B24" s="232">
        <v>882</v>
      </c>
      <c r="C24" s="238">
        <v>718</v>
      </c>
      <c r="D24" s="238">
        <v>714</v>
      </c>
      <c r="E24" s="229">
        <f t="shared" si="5"/>
        <v>0.9944289693593314</v>
      </c>
      <c r="F24" s="238">
        <v>658</v>
      </c>
      <c r="G24" s="230">
        <f t="shared" si="1"/>
        <v>1.0851063829787233</v>
      </c>
      <c r="I24" s="156"/>
      <c r="J24" s="243"/>
      <c r="K24" s="156">
        <f t="shared" si="3"/>
        <v>0.0851063829787234</v>
      </c>
      <c r="P24" s="230">
        <f t="shared" si="4"/>
        <v>0.0851063829787234</v>
      </c>
    </row>
    <row r="25" spans="1:16" ht="30" customHeight="1">
      <c r="A25" s="228" t="s">
        <v>79</v>
      </c>
      <c r="B25" s="232">
        <v>2000</v>
      </c>
      <c r="C25" s="228"/>
      <c r="D25" s="228"/>
      <c r="E25" s="229"/>
      <c r="F25" s="228"/>
      <c r="G25" s="230"/>
      <c r="H25">
        <v>1000</v>
      </c>
      <c r="I25" s="156">
        <f t="shared" si="2"/>
        <v>-0.5</v>
      </c>
      <c r="K25" s="156"/>
      <c r="P25" s="230" t="e">
        <f t="shared" si="4"/>
        <v>#DIV/0!</v>
      </c>
    </row>
    <row r="26" spans="1:16" ht="30" customHeight="1">
      <c r="A26" s="228" t="s">
        <v>80</v>
      </c>
      <c r="B26" s="239"/>
      <c r="C26" s="228">
        <v>4</v>
      </c>
      <c r="D26" s="228">
        <v>4</v>
      </c>
      <c r="E26" s="229">
        <f t="shared" si="5"/>
        <v>1</v>
      </c>
      <c r="F26" s="228"/>
      <c r="G26" s="230"/>
      <c r="H26">
        <v>732</v>
      </c>
      <c r="I26" s="156"/>
      <c r="J26" s="243">
        <v>5</v>
      </c>
      <c r="K26" s="156" t="e">
        <f t="shared" si="3"/>
        <v>#DIV/0!</v>
      </c>
      <c r="P26" s="230" t="e">
        <f t="shared" si="4"/>
        <v>#DIV/0!</v>
      </c>
    </row>
    <row r="27" spans="1:16" ht="30" customHeight="1">
      <c r="A27" s="235" t="s">
        <v>81</v>
      </c>
      <c r="B27" s="239">
        <v>105</v>
      </c>
      <c r="C27" s="228">
        <v>301</v>
      </c>
      <c r="D27" s="228">
        <v>301</v>
      </c>
      <c r="E27" s="229">
        <f t="shared" si="5"/>
        <v>1</v>
      </c>
      <c r="F27" s="228">
        <v>243</v>
      </c>
      <c r="G27" s="230">
        <f t="shared" si="1"/>
        <v>1.2386831275720165</v>
      </c>
      <c r="H27">
        <v>100</v>
      </c>
      <c r="I27" s="156">
        <f t="shared" si="2"/>
        <v>-0.047619047619047616</v>
      </c>
      <c r="J27" s="9">
        <v>82</v>
      </c>
      <c r="K27" s="156">
        <f t="shared" si="3"/>
        <v>0.23868312757201646</v>
      </c>
      <c r="P27" s="230">
        <f t="shared" si="4"/>
        <v>0.23868312757201646</v>
      </c>
    </row>
    <row r="28" spans="2:4" ht="14.25">
      <c r="B28" s="240"/>
      <c r="C28" s="240"/>
      <c r="D28" s="240"/>
    </row>
  </sheetData>
  <sheetProtection/>
  <mergeCells count="1">
    <mergeCell ref="A1:G2"/>
  </mergeCells>
  <printOptions horizontalCentered="1" verticalCentered="1"/>
  <pageMargins left="0.5902777777777778" right="0.5902777777777778" top="0.7868055555555555" bottom="0.39305555555555555" header="0.20069444444444445" footer="0.5118055555555555"/>
  <pageSetup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800000011920929"/>
  </sheetPr>
  <dimension ref="A1:D31"/>
  <sheetViews>
    <sheetView workbookViewId="0" topLeftCell="A1">
      <selection activeCell="G4" sqref="G4"/>
    </sheetView>
  </sheetViews>
  <sheetFormatPr defaultColWidth="9.00390625" defaultRowHeight="14.25"/>
  <cols>
    <col min="1" max="1" width="25.25390625" style="203" customWidth="1"/>
    <col min="2" max="2" width="11.375" style="203" customWidth="1"/>
    <col min="3" max="3" width="24.875" style="203" customWidth="1"/>
    <col min="4" max="4" width="15.00390625" style="203" customWidth="1"/>
    <col min="5" max="16384" width="9.00390625" style="203" customWidth="1"/>
  </cols>
  <sheetData>
    <row r="1" ht="18" customHeight="1">
      <c r="A1" s="202"/>
    </row>
    <row r="2" spans="1:4" s="202" customFormat="1" ht="49.5" customHeight="1">
      <c r="A2" s="204" t="s">
        <v>82</v>
      </c>
      <c r="B2" s="205"/>
      <c r="C2" s="205"/>
      <c r="D2" s="205"/>
    </row>
    <row r="3" spans="1:4" ht="20.25" customHeight="1">
      <c r="A3" s="202"/>
      <c r="D3" s="206" t="s">
        <v>1</v>
      </c>
    </row>
    <row r="4" spans="1:4" ht="34.5" customHeight="1">
      <c r="A4" s="207" t="s">
        <v>2</v>
      </c>
      <c r="B4" s="207" t="s">
        <v>3</v>
      </c>
      <c r="C4" s="207" t="s">
        <v>2</v>
      </c>
      <c r="D4" s="207" t="s">
        <v>4</v>
      </c>
    </row>
    <row r="5" spans="1:4" ht="36" customHeight="1">
      <c r="A5" s="208" t="s">
        <v>5</v>
      </c>
      <c r="B5" s="209">
        <v>76000</v>
      </c>
      <c r="C5" s="208" t="s">
        <v>6</v>
      </c>
      <c r="D5" s="210">
        <f>D6+D7</f>
        <v>111296</v>
      </c>
    </row>
    <row r="6" spans="1:4" ht="36" customHeight="1">
      <c r="A6" s="211" t="s">
        <v>7</v>
      </c>
      <c r="B6" s="212">
        <f>SUM(B7:B8)</f>
        <v>31295</v>
      </c>
      <c r="C6" s="213" t="s">
        <v>83</v>
      </c>
      <c r="D6" s="214">
        <v>111296</v>
      </c>
    </row>
    <row r="7" spans="1:4" ht="36" customHeight="1">
      <c r="A7" s="211" t="s">
        <v>9</v>
      </c>
      <c r="B7" s="212">
        <v>5056</v>
      </c>
      <c r="C7" s="215"/>
      <c r="D7" s="216"/>
    </row>
    <row r="8" spans="1:4" ht="36" customHeight="1">
      <c r="A8" s="217" t="s">
        <v>10</v>
      </c>
      <c r="B8" s="212">
        <v>26239</v>
      </c>
      <c r="C8" s="211" t="s">
        <v>8</v>
      </c>
      <c r="D8" s="212">
        <v>5486</v>
      </c>
    </row>
    <row r="9" spans="1:4" ht="36" customHeight="1">
      <c r="A9" s="218" t="s">
        <v>11</v>
      </c>
      <c r="B9" s="216"/>
      <c r="C9" s="211"/>
      <c r="D9" s="216"/>
    </row>
    <row r="10" spans="1:4" ht="36" customHeight="1">
      <c r="A10" s="218" t="s">
        <v>18</v>
      </c>
      <c r="B10" s="216">
        <v>7687</v>
      </c>
      <c r="C10" s="211"/>
      <c r="D10" s="216"/>
    </row>
    <row r="11" spans="1:4" ht="36" customHeight="1">
      <c r="A11" s="217" t="s">
        <v>84</v>
      </c>
      <c r="B11" s="219">
        <v>1800</v>
      </c>
      <c r="C11" s="214"/>
      <c r="D11" s="214"/>
    </row>
    <row r="12" spans="1:4" ht="36" customHeight="1">
      <c r="A12" s="220" t="s">
        <v>20</v>
      </c>
      <c r="B12" s="221">
        <f>B5+B6+B11+B10</f>
        <v>116782</v>
      </c>
      <c r="C12" s="220" t="s">
        <v>21</v>
      </c>
      <c r="D12" s="221">
        <f>D5+D8</f>
        <v>116782</v>
      </c>
    </row>
    <row r="13" ht="14.25">
      <c r="C13" s="222"/>
    </row>
    <row r="14" ht="14.25">
      <c r="C14" s="222"/>
    </row>
    <row r="15" ht="14.25">
      <c r="C15" s="222"/>
    </row>
    <row r="16" ht="14.25">
      <c r="C16" s="222"/>
    </row>
    <row r="17" ht="14.25">
      <c r="C17" s="222"/>
    </row>
    <row r="18" ht="14.25">
      <c r="C18" s="222"/>
    </row>
    <row r="19" ht="14.25">
      <c r="C19" s="222"/>
    </row>
    <row r="20" ht="14.25">
      <c r="C20" s="222"/>
    </row>
    <row r="21" ht="14.25">
      <c r="C21" s="222"/>
    </row>
    <row r="22" ht="14.25">
      <c r="C22" s="222"/>
    </row>
    <row r="23" ht="14.25">
      <c r="C23" s="222"/>
    </row>
    <row r="24" ht="14.25">
      <c r="C24" s="222"/>
    </row>
    <row r="25" ht="14.25">
      <c r="C25" s="222"/>
    </row>
    <row r="26" ht="14.25">
      <c r="C26" s="222"/>
    </row>
    <row r="27" ht="14.25">
      <c r="C27" s="222"/>
    </row>
    <row r="28" ht="14.25">
      <c r="C28" s="222"/>
    </row>
    <row r="29" ht="14.25">
      <c r="C29" s="222"/>
    </row>
    <row r="30" ht="14.25">
      <c r="C30" s="222"/>
    </row>
    <row r="31" ht="14.25">
      <c r="C31" s="222"/>
    </row>
  </sheetData>
  <sheetProtection/>
  <mergeCells count="1">
    <mergeCell ref="A2:D2"/>
  </mergeCells>
  <printOptions horizontalCentered="1"/>
  <pageMargins left="0.5902777777777778" right="0.5902777777777778" top="0.7868055555555555" bottom="0.39305555555555555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800000011920929"/>
    <pageSetUpPr fitToPage="1"/>
  </sheetPr>
  <dimension ref="A1:K24"/>
  <sheetViews>
    <sheetView zoomScale="70" zoomScaleNormal="70" workbookViewId="0" topLeftCell="A1">
      <selection activeCell="P11" sqref="P11"/>
    </sheetView>
  </sheetViews>
  <sheetFormatPr defaultColWidth="9.00390625" defaultRowHeight="14.25"/>
  <cols>
    <col min="1" max="1" width="32.00390625" style="0" customWidth="1"/>
    <col min="2" max="2" width="23.75390625" style="0" customWidth="1"/>
    <col min="3" max="3" width="23.75390625" style="0" hidden="1" customWidth="1"/>
    <col min="4" max="4" width="22.25390625" style="0" customWidth="1"/>
    <col min="5" max="5" width="30.50390625" style="0" customWidth="1"/>
    <col min="6" max="6" width="8.875" style="0" hidden="1" customWidth="1"/>
    <col min="7" max="8" width="12.625" style="0" hidden="1" customWidth="1"/>
    <col min="9" max="9" width="13.75390625" style="0" hidden="1" customWidth="1"/>
    <col min="10" max="10" width="12.625" style="0" hidden="1" customWidth="1"/>
    <col min="11" max="11" width="9.00390625" style="0" hidden="1" customWidth="1"/>
  </cols>
  <sheetData>
    <row r="1" spans="1:5" ht="49.5" customHeight="1">
      <c r="A1" s="15" t="s">
        <v>85</v>
      </c>
      <c r="B1" s="15"/>
      <c r="C1" s="15"/>
      <c r="D1" s="15"/>
      <c r="E1" s="15"/>
    </row>
    <row r="2" spans="1:5" ht="18.75">
      <c r="A2" s="178"/>
      <c r="B2" s="178"/>
      <c r="C2" s="178"/>
      <c r="D2" s="178"/>
      <c r="E2" s="18" t="s">
        <v>1</v>
      </c>
    </row>
    <row r="3" spans="1:5" ht="15.75" customHeight="1">
      <c r="A3" s="84" t="s">
        <v>86</v>
      </c>
      <c r="B3" s="84" t="s">
        <v>87</v>
      </c>
      <c r="C3" s="84" t="s">
        <v>88</v>
      </c>
      <c r="D3" s="179" t="s">
        <v>89</v>
      </c>
      <c r="E3" s="84" t="s">
        <v>90</v>
      </c>
    </row>
    <row r="4" spans="1:5" ht="14.25" customHeight="1">
      <c r="A4" s="84"/>
      <c r="B4" s="84"/>
      <c r="C4" s="84"/>
      <c r="D4" s="180"/>
      <c r="E4" s="84"/>
    </row>
    <row r="5" spans="1:5" ht="21" customHeight="1">
      <c r="A5" s="84"/>
      <c r="B5" s="84"/>
      <c r="C5" s="84"/>
      <c r="D5" s="181"/>
      <c r="E5" s="84"/>
    </row>
    <row r="6" spans="1:11" ht="36" customHeight="1">
      <c r="A6" s="182" t="s">
        <v>91</v>
      </c>
      <c r="B6" s="183">
        <v>71368</v>
      </c>
      <c r="C6" s="184"/>
      <c r="D6" s="185">
        <v>76000</v>
      </c>
      <c r="E6" s="186">
        <f>D6/B6</f>
        <v>1.064903037776034</v>
      </c>
      <c r="J6" s="186">
        <f>(D6-B6)/B6</f>
        <v>0.06490303777603408</v>
      </c>
      <c r="K6" s="185">
        <f>D6-B6</f>
        <v>4632</v>
      </c>
    </row>
    <row r="7" spans="1:11" ht="36" customHeight="1">
      <c r="A7" s="182" t="s">
        <v>33</v>
      </c>
      <c r="B7" s="183">
        <v>40255</v>
      </c>
      <c r="C7" s="183"/>
      <c r="D7" s="183">
        <v>49000</v>
      </c>
      <c r="E7" s="186">
        <f aca="true" t="shared" si="0" ref="E7:E24">D7/B7</f>
        <v>1.2172400943982113</v>
      </c>
      <c r="F7">
        <f>D7-B7</f>
        <v>8745</v>
      </c>
      <c r="G7" s="187">
        <f>C7/D7</f>
        <v>0</v>
      </c>
      <c r="H7" s="187">
        <f>C7/B7</f>
        <v>0</v>
      </c>
      <c r="I7" s="187">
        <f>C7/B7-1</f>
        <v>-1</v>
      </c>
      <c r="J7" s="186">
        <f aca="true" t="shared" si="1" ref="J7:J24">(D7-B7)/B7</f>
        <v>0.2172400943982114</v>
      </c>
      <c r="K7" s="185">
        <f aca="true" t="shared" si="2" ref="K7:K24">D7-B7</f>
        <v>8745</v>
      </c>
    </row>
    <row r="8" spans="1:11" s="66" customFormat="1" ht="36" customHeight="1">
      <c r="A8" s="188" t="s">
        <v>34</v>
      </c>
      <c r="B8" s="189">
        <v>6560</v>
      </c>
      <c r="C8" s="189">
        <v>12000</v>
      </c>
      <c r="D8" s="189">
        <v>12000</v>
      </c>
      <c r="E8" s="190">
        <f t="shared" si="0"/>
        <v>1.829268292682927</v>
      </c>
      <c r="F8" s="66">
        <f aca="true" t="shared" si="3" ref="F7:F24">D8-B8</f>
        <v>5440</v>
      </c>
      <c r="G8" s="191">
        <f>C8/D8</f>
        <v>1</v>
      </c>
      <c r="H8" s="191">
        <f aca="true" t="shared" si="4" ref="H8:H24">C8/B8</f>
        <v>1.829268292682927</v>
      </c>
      <c r="I8" s="199">
        <f aca="true" t="shared" si="5" ref="I8:I24">C8/B8-1</f>
        <v>0.8292682926829269</v>
      </c>
      <c r="J8" s="200">
        <f t="shared" si="1"/>
        <v>0.8292682926829268</v>
      </c>
      <c r="K8" s="201">
        <f t="shared" si="2"/>
        <v>5440</v>
      </c>
    </row>
    <row r="9" spans="1:11" s="66" customFormat="1" ht="36" customHeight="1">
      <c r="A9" s="188" t="s">
        <v>35</v>
      </c>
      <c r="B9" s="189">
        <v>2872</v>
      </c>
      <c r="C9" s="189"/>
      <c r="D9" s="189">
        <v>2950</v>
      </c>
      <c r="E9" s="190">
        <f t="shared" si="0"/>
        <v>1.027158774373259</v>
      </c>
      <c r="F9" s="66">
        <f t="shared" si="3"/>
        <v>78</v>
      </c>
      <c r="G9" s="191">
        <f aca="true" t="shared" si="6" ref="G9:G24">C9/D9</f>
        <v>0</v>
      </c>
      <c r="H9" s="191">
        <f t="shared" si="4"/>
        <v>0</v>
      </c>
      <c r="I9" s="199">
        <f t="shared" si="5"/>
        <v>-1</v>
      </c>
      <c r="J9" s="200">
        <f t="shared" si="1"/>
        <v>0.027158774373259052</v>
      </c>
      <c r="K9" s="201">
        <f t="shared" si="2"/>
        <v>78</v>
      </c>
    </row>
    <row r="10" spans="1:11" s="66" customFormat="1" ht="36" customHeight="1">
      <c r="A10" s="188" t="s">
        <v>36</v>
      </c>
      <c r="B10" s="189">
        <v>1593</v>
      </c>
      <c r="C10" s="189"/>
      <c r="D10" s="189">
        <v>1650</v>
      </c>
      <c r="E10" s="190">
        <f t="shared" si="0"/>
        <v>1.0357815442561205</v>
      </c>
      <c r="F10" s="66">
        <f t="shared" si="3"/>
        <v>57</v>
      </c>
      <c r="G10" s="191">
        <f t="shared" si="6"/>
        <v>0</v>
      </c>
      <c r="H10" s="191">
        <f t="shared" si="4"/>
        <v>0</v>
      </c>
      <c r="I10" s="199">
        <f t="shared" si="5"/>
        <v>-1</v>
      </c>
      <c r="J10" s="200">
        <f t="shared" si="1"/>
        <v>0.035781544256120526</v>
      </c>
      <c r="K10" s="201">
        <f t="shared" si="2"/>
        <v>57</v>
      </c>
    </row>
    <row r="11" spans="1:11" ht="36" customHeight="1">
      <c r="A11" s="183" t="s">
        <v>37</v>
      </c>
      <c r="B11" s="192">
        <v>957</v>
      </c>
      <c r="C11" s="192"/>
      <c r="D11" s="192">
        <v>1300</v>
      </c>
      <c r="E11" s="186">
        <f t="shared" si="0"/>
        <v>1.3584117032392895</v>
      </c>
      <c r="F11">
        <f t="shared" si="3"/>
        <v>343</v>
      </c>
      <c r="G11" s="187">
        <f t="shared" si="6"/>
        <v>0</v>
      </c>
      <c r="H11" s="187">
        <f t="shared" si="4"/>
        <v>0</v>
      </c>
      <c r="I11" s="187">
        <f t="shared" si="5"/>
        <v>-1</v>
      </c>
      <c r="J11" s="186">
        <f t="shared" si="1"/>
        <v>0.35841170323928945</v>
      </c>
      <c r="K11" s="185">
        <f t="shared" si="2"/>
        <v>343</v>
      </c>
    </row>
    <row r="12" spans="1:11" ht="36" customHeight="1">
      <c r="A12" s="193" t="s">
        <v>38</v>
      </c>
      <c r="B12" s="192">
        <v>5006</v>
      </c>
      <c r="C12" s="192"/>
      <c r="D12" s="192">
        <v>4400</v>
      </c>
      <c r="E12" s="186">
        <f t="shared" si="0"/>
        <v>0.8789452656811826</v>
      </c>
      <c r="F12">
        <f t="shared" si="3"/>
        <v>-606</v>
      </c>
      <c r="G12" s="187">
        <f t="shared" si="6"/>
        <v>0</v>
      </c>
      <c r="H12" s="187">
        <f t="shared" si="4"/>
        <v>0</v>
      </c>
      <c r="I12" s="187">
        <f t="shared" si="5"/>
        <v>-1</v>
      </c>
      <c r="J12" s="186">
        <f t="shared" si="1"/>
        <v>-0.12105473431881741</v>
      </c>
      <c r="K12" s="185">
        <f t="shared" si="2"/>
        <v>-606</v>
      </c>
    </row>
    <row r="13" spans="1:11" ht="36" customHeight="1">
      <c r="A13" s="183" t="s">
        <v>39</v>
      </c>
      <c r="B13" s="192">
        <v>2518</v>
      </c>
      <c r="C13" s="192"/>
      <c r="D13" s="192">
        <v>2900</v>
      </c>
      <c r="E13" s="186">
        <f t="shared" si="0"/>
        <v>1.1517077045274027</v>
      </c>
      <c r="F13">
        <f t="shared" si="3"/>
        <v>382</v>
      </c>
      <c r="G13" s="187">
        <f t="shared" si="6"/>
        <v>0</v>
      </c>
      <c r="H13" s="187">
        <f t="shared" si="4"/>
        <v>0</v>
      </c>
      <c r="I13" s="187">
        <f t="shared" si="5"/>
        <v>-1</v>
      </c>
      <c r="J13" s="186">
        <f t="shared" si="1"/>
        <v>0.1517077045274027</v>
      </c>
      <c r="K13" s="185">
        <f t="shared" si="2"/>
        <v>382</v>
      </c>
    </row>
    <row r="14" spans="1:11" ht="36" customHeight="1">
      <c r="A14" s="183" t="s">
        <v>41</v>
      </c>
      <c r="B14" s="192">
        <v>1970</v>
      </c>
      <c r="C14" s="192"/>
      <c r="D14" s="192">
        <v>3100</v>
      </c>
      <c r="E14" s="186">
        <f t="shared" si="0"/>
        <v>1.5736040609137056</v>
      </c>
      <c r="F14">
        <f t="shared" si="3"/>
        <v>1130</v>
      </c>
      <c r="G14" s="187">
        <f t="shared" si="6"/>
        <v>0</v>
      </c>
      <c r="H14" s="187">
        <f t="shared" si="4"/>
        <v>0</v>
      </c>
      <c r="I14" s="187">
        <f t="shared" si="5"/>
        <v>-1</v>
      </c>
      <c r="J14" s="186">
        <f t="shared" si="1"/>
        <v>0.5736040609137056</v>
      </c>
      <c r="K14" s="185">
        <f t="shared" si="2"/>
        <v>1130</v>
      </c>
    </row>
    <row r="15" spans="1:11" ht="36" customHeight="1">
      <c r="A15" s="183" t="s">
        <v>42</v>
      </c>
      <c r="B15" s="192">
        <v>9613</v>
      </c>
      <c r="C15" s="192"/>
      <c r="D15" s="192">
        <v>13000</v>
      </c>
      <c r="E15" s="186">
        <f t="shared" si="0"/>
        <v>1.3523353791740351</v>
      </c>
      <c r="F15">
        <f t="shared" si="3"/>
        <v>3387</v>
      </c>
      <c r="G15" s="187">
        <f t="shared" si="6"/>
        <v>0</v>
      </c>
      <c r="H15" s="187">
        <f t="shared" si="4"/>
        <v>0</v>
      </c>
      <c r="I15" s="187">
        <f t="shared" si="5"/>
        <v>-1</v>
      </c>
      <c r="J15" s="186">
        <f t="shared" si="1"/>
        <v>0.3523353791740352</v>
      </c>
      <c r="K15" s="185">
        <f t="shared" si="2"/>
        <v>3387</v>
      </c>
    </row>
    <row r="16" spans="1:11" ht="36" customHeight="1">
      <c r="A16" s="183" t="s">
        <v>43</v>
      </c>
      <c r="B16" s="192">
        <v>2660</v>
      </c>
      <c r="C16" s="192"/>
      <c r="D16" s="192">
        <v>2800</v>
      </c>
      <c r="E16" s="186">
        <f t="shared" si="0"/>
        <v>1.0526315789473684</v>
      </c>
      <c r="F16">
        <f t="shared" si="3"/>
        <v>140</v>
      </c>
      <c r="G16" s="187">
        <f t="shared" si="6"/>
        <v>0</v>
      </c>
      <c r="H16" s="187">
        <f t="shared" si="4"/>
        <v>0</v>
      </c>
      <c r="I16" s="187">
        <f t="shared" si="5"/>
        <v>-1</v>
      </c>
      <c r="J16" s="186">
        <f t="shared" si="1"/>
        <v>0.05263157894736842</v>
      </c>
      <c r="K16" s="185">
        <f t="shared" si="2"/>
        <v>140</v>
      </c>
    </row>
    <row r="17" spans="1:11" ht="36" customHeight="1">
      <c r="A17" s="183" t="s">
        <v>44</v>
      </c>
      <c r="B17" s="192">
        <v>6506</v>
      </c>
      <c r="C17" s="192"/>
      <c r="D17" s="192">
        <v>4900</v>
      </c>
      <c r="E17" s="186">
        <f t="shared" si="0"/>
        <v>0.7531509375960652</v>
      </c>
      <c r="F17">
        <f t="shared" si="3"/>
        <v>-1606</v>
      </c>
      <c r="G17" s="187">
        <f t="shared" si="6"/>
        <v>0</v>
      </c>
      <c r="H17" s="187">
        <f t="shared" si="4"/>
        <v>0</v>
      </c>
      <c r="I17" s="187">
        <f t="shared" si="5"/>
        <v>-1</v>
      </c>
      <c r="J17" s="186">
        <f t="shared" si="1"/>
        <v>-0.24684906240393484</v>
      </c>
      <c r="K17" s="185">
        <f t="shared" si="2"/>
        <v>-1606</v>
      </c>
    </row>
    <row r="18" spans="1:11" ht="36" customHeight="1">
      <c r="A18" s="183" t="s">
        <v>92</v>
      </c>
      <c r="B18" s="183"/>
      <c r="C18" s="194"/>
      <c r="D18" s="195"/>
      <c r="E18" s="186"/>
      <c r="F18">
        <f t="shared" si="3"/>
        <v>0</v>
      </c>
      <c r="G18" s="187" t="e">
        <f t="shared" si="6"/>
        <v>#DIV/0!</v>
      </c>
      <c r="H18" s="187" t="e">
        <f t="shared" si="4"/>
        <v>#DIV/0!</v>
      </c>
      <c r="I18" s="187" t="e">
        <f t="shared" si="5"/>
        <v>#DIV/0!</v>
      </c>
      <c r="J18" s="186" t="e">
        <f t="shared" si="1"/>
        <v>#DIV/0!</v>
      </c>
      <c r="K18" s="185">
        <f t="shared" si="2"/>
        <v>0</v>
      </c>
    </row>
    <row r="19" spans="1:11" ht="36" customHeight="1">
      <c r="A19" s="182" t="s">
        <v>46</v>
      </c>
      <c r="B19" s="183">
        <v>31113</v>
      </c>
      <c r="C19" s="183"/>
      <c r="D19" s="183">
        <v>27000</v>
      </c>
      <c r="E19" s="186">
        <f t="shared" si="0"/>
        <v>0.8678044547295343</v>
      </c>
      <c r="F19">
        <f t="shared" si="3"/>
        <v>-4113</v>
      </c>
      <c r="G19" s="187">
        <f t="shared" si="6"/>
        <v>0</v>
      </c>
      <c r="H19" s="187">
        <f t="shared" si="4"/>
        <v>0</v>
      </c>
      <c r="I19" s="187">
        <f t="shared" si="5"/>
        <v>-1</v>
      </c>
      <c r="J19" s="186">
        <f t="shared" si="1"/>
        <v>-0.13219554527046573</v>
      </c>
      <c r="K19" s="185">
        <f t="shared" si="2"/>
        <v>-4113</v>
      </c>
    </row>
    <row r="20" spans="1:11" ht="36" customHeight="1">
      <c r="A20" s="196" t="s">
        <v>93</v>
      </c>
      <c r="B20" s="197">
        <v>2</v>
      </c>
      <c r="C20" s="183"/>
      <c r="D20" s="183">
        <v>2</v>
      </c>
      <c r="E20" s="186">
        <f t="shared" si="0"/>
        <v>1</v>
      </c>
      <c r="F20">
        <f t="shared" si="3"/>
        <v>0</v>
      </c>
      <c r="G20" s="187">
        <f t="shared" si="6"/>
        <v>0</v>
      </c>
      <c r="H20" s="187">
        <f t="shared" si="4"/>
        <v>0</v>
      </c>
      <c r="I20" s="187">
        <f t="shared" si="5"/>
        <v>-1</v>
      </c>
      <c r="J20" s="186">
        <f t="shared" si="1"/>
        <v>0</v>
      </c>
      <c r="K20" s="185">
        <f t="shared" si="2"/>
        <v>0</v>
      </c>
    </row>
    <row r="21" spans="1:11" ht="36" customHeight="1">
      <c r="A21" s="183" t="s">
        <v>48</v>
      </c>
      <c r="B21" s="197">
        <v>2223</v>
      </c>
      <c r="C21" s="197"/>
      <c r="D21" s="197">
        <v>2262</v>
      </c>
      <c r="E21" s="186">
        <f t="shared" si="0"/>
        <v>1.0175438596491229</v>
      </c>
      <c r="F21">
        <f t="shared" si="3"/>
        <v>39</v>
      </c>
      <c r="G21" s="187">
        <f t="shared" si="6"/>
        <v>0</v>
      </c>
      <c r="H21" s="187">
        <f t="shared" si="4"/>
        <v>0</v>
      </c>
      <c r="I21" s="187">
        <f t="shared" si="5"/>
        <v>-1</v>
      </c>
      <c r="J21" s="186">
        <f t="shared" si="1"/>
        <v>0.017543859649122806</v>
      </c>
      <c r="K21" s="185">
        <f t="shared" si="2"/>
        <v>39</v>
      </c>
    </row>
    <row r="22" spans="1:11" ht="36" customHeight="1">
      <c r="A22" s="183" t="s">
        <v>49</v>
      </c>
      <c r="B22" s="197">
        <v>463</v>
      </c>
      <c r="C22" s="197"/>
      <c r="D22" s="197">
        <v>463</v>
      </c>
      <c r="E22" s="186">
        <f t="shared" si="0"/>
        <v>1</v>
      </c>
      <c r="F22">
        <f t="shared" si="3"/>
        <v>0</v>
      </c>
      <c r="G22" s="187">
        <f t="shared" si="6"/>
        <v>0</v>
      </c>
      <c r="H22" s="187">
        <f t="shared" si="4"/>
        <v>0</v>
      </c>
      <c r="I22" s="187">
        <f t="shared" si="5"/>
        <v>-1</v>
      </c>
      <c r="J22" s="186">
        <f t="shared" si="1"/>
        <v>0</v>
      </c>
      <c r="K22" s="185">
        <f t="shared" si="2"/>
        <v>0</v>
      </c>
    </row>
    <row r="23" spans="1:11" ht="36" customHeight="1">
      <c r="A23" s="183" t="s">
        <v>94</v>
      </c>
      <c r="B23" s="197">
        <v>575</v>
      </c>
      <c r="C23" s="197"/>
      <c r="D23" s="197">
        <v>597</v>
      </c>
      <c r="E23" s="186">
        <f t="shared" si="0"/>
        <v>1.0382608695652173</v>
      </c>
      <c r="F23">
        <f t="shared" si="3"/>
        <v>22</v>
      </c>
      <c r="G23" s="187">
        <f t="shared" si="6"/>
        <v>0</v>
      </c>
      <c r="H23" s="187">
        <f t="shared" si="4"/>
        <v>0</v>
      </c>
      <c r="I23" s="187">
        <f t="shared" si="5"/>
        <v>-1</v>
      </c>
      <c r="J23" s="186">
        <f t="shared" si="1"/>
        <v>0.03826086956521739</v>
      </c>
      <c r="K23" s="185">
        <f t="shared" si="2"/>
        <v>22</v>
      </c>
    </row>
    <row r="24" spans="1:11" ht="36" customHeight="1">
      <c r="A24" s="183" t="s">
        <v>45</v>
      </c>
      <c r="B24" s="198">
        <v>27850</v>
      </c>
      <c r="C24" s="198"/>
      <c r="D24" s="198">
        <v>23676</v>
      </c>
      <c r="E24" s="186">
        <f t="shared" si="0"/>
        <v>0.8501256732495511</v>
      </c>
      <c r="F24">
        <f t="shared" si="3"/>
        <v>-4174</v>
      </c>
      <c r="G24" s="187">
        <f t="shared" si="6"/>
        <v>0</v>
      </c>
      <c r="H24" s="187">
        <f t="shared" si="4"/>
        <v>0</v>
      </c>
      <c r="I24" s="187">
        <f t="shared" si="5"/>
        <v>-1</v>
      </c>
      <c r="J24" s="186">
        <f t="shared" si="1"/>
        <v>-0.14987432675044884</v>
      </c>
      <c r="K24" s="185">
        <f t="shared" si="2"/>
        <v>-4174</v>
      </c>
    </row>
  </sheetData>
  <sheetProtection/>
  <mergeCells count="6">
    <mergeCell ref="A1:E1"/>
    <mergeCell ref="A3:A5"/>
    <mergeCell ref="B3:B5"/>
    <mergeCell ref="C3:C5"/>
    <mergeCell ref="D3:D5"/>
    <mergeCell ref="E3:E5"/>
  </mergeCells>
  <printOptions horizontalCentered="1"/>
  <pageMargins left="0.5902777777777778" right="0.5902777777777778" top="0.9840277777777777" bottom="0.39305555555555555" header="0.5118055555555555" footer="0.5118055555555555"/>
  <pageSetup fitToHeight="1" fitToWidth="1" horizontalDpi="600" verticalDpi="600" orientation="landscape" paperSize="9" scale="5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800000011920929"/>
  </sheetPr>
  <dimension ref="A1:B21"/>
  <sheetViews>
    <sheetView workbookViewId="0" topLeftCell="A1">
      <selection activeCell="E23" sqref="E23"/>
    </sheetView>
  </sheetViews>
  <sheetFormatPr defaultColWidth="9.00390625" defaultRowHeight="14.25"/>
  <cols>
    <col min="1" max="1" width="53.00390625" style="0" customWidth="1"/>
    <col min="2" max="2" width="22.625" style="0" customWidth="1"/>
  </cols>
  <sheetData>
    <row r="1" spans="1:2" ht="69" customHeight="1">
      <c r="A1" s="162" t="s">
        <v>95</v>
      </c>
      <c r="B1" s="163"/>
    </row>
    <row r="2" spans="1:2" ht="14.25">
      <c r="A2" s="164" t="s">
        <v>96</v>
      </c>
      <c r="B2" s="164"/>
    </row>
    <row r="3" spans="1:2" ht="34.5" customHeight="1">
      <c r="A3" s="165" t="s">
        <v>97</v>
      </c>
      <c r="B3" s="166" t="s">
        <v>98</v>
      </c>
    </row>
    <row r="4" spans="1:2" ht="24.75" customHeight="1">
      <c r="A4" s="167" t="s">
        <v>99</v>
      </c>
      <c r="B4" s="168">
        <f>B5+B10+B21</f>
        <v>31295</v>
      </c>
    </row>
    <row r="5" spans="1:2" ht="24" customHeight="1">
      <c r="A5" s="169" t="s">
        <v>100</v>
      </c>
      <c r="B5" s="170">
        <f>SUM(B6:B9)</f>
        <v>5056</v>
      </c>
    </row>
    <row r="6" spans="1:2" ht="24" customHeight="1">
      <c r="A6" s="171" t="s">
        <v>101</v>
      </c>
      <c r="B6" s="170">
        <v>576</v>
      </c>
    </row>
    <row r="7" spans="1:2" ht="24" customHeight="1">
      <c r="A7" s="172" t="s">
        <v>102</v>
      </c>
      <c r="B7" s="170">
        <v>3857</v>
      </c>
    </row>
    <row r="8" spans="1:2" ht="24" customHeight="1">
      <c r="A8" s="173" t="s">
        <v>103</v>
      </c>
      <c r="B8" s="170">
        <v>576</v>
      </c>
    </row>
    <row r="9" spans="1:2" ht="24" customHeight="1">
      <c r="A9" s="171" t="s">
        <v>104</v>
      </c>
      <c r="B9" s="170">
        <v>47</v>
      </c>
    </row>
    <row r="10" spans="1:2" ht="24" customHeight="1">
      <c r="A10" s="169" t="s">
        <v>105</v>
      </c>
      <c r="B10" s="174">
        <f>SUM(B11:B20)</f>
        <v>26239</v>
      </c>
    </row>
    <row r="11" spans="1:2" ht="24" customHeight="1">
      <c r="A11" s="171" t="s">
        <v>106</v>
      </c>
      <c r="B11" s="175">
        <v>1879</v>
      </c>
    </row>
    <row r="12" spans="1:2" ht="24" customHeight="1">
      <c r="A12" s="171" t="s">
        <v>107</v>
      </c>
      <c r="B12" s="176">
        <v>630</v>
      </c>
    </row>
    <row r="13" spans="1:2" ht="24" customHeight="1">
      <c r="A13" s="171" t="s">
        <v>108</v>
      </c>
      <c r="B13" s="176">
        <v>8300</v>
      </c>
    </row>
    <row r="14" spans="1:2" ht="24" customHeight="1">
      <c r="A14" s="171" t="s">
        <v>109</v>
      </c>
      <c r="B14" s="176"/>
    </row>
    <row r="15" spans="1:2" ht="24" customHeight="1">
      <c r="A15" s="173" t="s">
        <v>110</v>
      </c>
      <c r="B15" s="176">
        <v>15399</v>
      </c>
    </row>
    <row r="16" spans="1:2" ht="24" customHeight="1">
      <c r="A16" s="173" t="s">
        <v>111</v>
      </c>
      <c r="B16" s="176">
        <v>31</v>
      </c>
    </row>
    <row r="17" spans="1:2" ht="24" customHeight="1">
      <c r="A17" s="173" t="s">
        <v>112</v>
      </c>
      <c r="B17" s="176"/>
    </row>
    <row r="18" spans="1:2" ht="24" customHeight="1">
      <c r="A18" s="173" t="s">
        <v>113</v>
      </c>
      <c r="B18" s="176"/>
    </row>
    <row r="19" spans="1:2" ht="24" customHeight="1">
      <c r="A19" s="173" t="s">
        <v>114</v>
      </c>
      <c r="B19" s="176"/>
    </row>
    <row r="20" spans="1:2" ht="24" customHeight="1">
      <c r="A20" s="173" t="s">
        <v>115</v>
      </c>
      <c r="B20" s="176"/>
    </row>
    <row r="21" spans="1:2" ht="24" customHeight="1">
      <c r="A21" s="177" t="s">
        <v>116</v>
      </c>
      <c r="B21" s="168">
        <v>0</v>
      </c>
    </row>
  </sheetData>
  <sheetProtection/>
  <mergeCells count="2">
    <mergeCell ref="A1:B1"/>
    <mergeCell ref="A2:B2"/>
  </mergeCells>
  <printOptions horizontalCentered="1"/>
  <pageMargins left="0.5902777777777778" right="0.5902777777777778" top="0.9840277777777777" bottom="0.7868055555555555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800000011920929"/>
  </sheetPr>
  <dimension ref="A1:O29"/>
  <sheetViews>
    <sheetView zoomScale="70" zoomScaleNormal="70" workbookViewId="0" topLeftCell="A4">
      <selection activeCell="Y7" sqref="Y7"/>
    </sheetView>
  </sheetViews>
  <sheetFormatPr defaultColWidth="9.00390625" defaultRowHeight="14.25"/>
  <cols>
    <col min="1" max="1" width="29.75390625" style="0" customWidth="1"/>
    <col min="2" max="2" width="9.875" style="0" customWidth="1"/>
    <col min="3" max="3" width="10.875" style="0" customWidth="1"/>
    <col min="4" max="4" width="8.375" style="0" customWidth="1"/>
    <col min="5" max="5" width="5.875" style="0" customWidth="1"/>
    <col min="6" max="6" width="9.875" style="0" customWidth="1"/>
    <col min="7" max="7" width="10.875" style="0" customWidth="1"/>
    <col min="8" max="8" width="8.375" style="0" customWidth="1"/>
    <col min="9" max="9" width="5.75390625" style="0" customWidth="1"/>
    <col min="10" max="10" width="10.375" style="0" customWidth="1"/>
    <col min="11" max="11" width="8.375" style="0" customWidth="1"/>
    <col min="12" max="12" width="8.375" style="0" hidden="1" customWidth="1"/>
    <col min="13" max="13" width="12.625" style="0" hidden="1" customWidth="1"/>
    <col min="14" max="14" width="15.375" style="0" hidden="1" customWidth="1"/>
    <col min="15" max="15" width="13.75390625" style="0" hidden="1" customWidth="1"/>
  </cols>
  <sheetData>
    <row r="1" spans="1:11" ht="49.5" customHeight="1">
      <c r="A1" s="129" t="s">
        <v>117</v>
      </c>
      <c r="B1" s="15"/>
      <c r="C1" s="15"/>
      <c r="D1" s="15"/>
      <c r="E1" s="15"/>
      <c r="F1" s="15"/>
      <c r="G1" s="15"/>
      <c r="H1" s="15"/>
      <c r="I1" s="15"/>
      <c r="J1" s="48"/>
      <c r="K1" s="48"/>
    </row>
    <row r="2" spans="1:11" ht="18.75">
      <c r="A2" s="130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5.75" customHeight="1">
      <c r="A3" s="13" t="s">
        <v>118</v>
      </c>
      <c r="B3" s="132" t="s">
        <v>119</v>
      </c>
      <c r="C3" s="133"/>
      <c r="D3" s="133"/>
      <c r="E3" s="134"/>
      <c r="F3" s="135" t="s">
        <v>120</v>
      </c>
      <c r="G3" s="19"/>
      <c r="H3" s="19"/>
      <c r="I3" s="19"/>
      <c r="J3" s="135" t="s">
        <v>121</v>
      </c>
      <c r="K3" s="150" t="s">
        <v>122</v>
      </c>
    </row>
    <row r="4" spans="1:11" ht="14.25" customHeight="1">
      <c r="A4" s="13"/>
      <c r="B4" s="136"/>
      <c r="C4" s="137"/>
      <c r="D4" s="137"/>
      <c r="E4" s="138"/>
      <c r="F4" s="19"/>
      <c r="G4" s="19"/>
      <c r="H4" s="19"/>
      <c r="I4" s="19"/>
      <c r="J4" s="135"/>
      <c r="K4" s="89"/>
    </row>
    <row r="5" spans="1:15" ht="100.5" customHeight="1">
      <c r="A5" s="13"/>
      <c r="B5" s="61" t="s">
        <v>123</v>
      </c>
      <c r="C5" s="135" t="s">
        <v>124</v>
      </c>
      <c r="D5" s="135" t="s">
        <v>125</v>
      </c>
      <c r="E5" s="135" t="s">
        <v>126</v>
      </c>
      <c r="F5" s="61" t="s">
        <v>123</v>
      </c>
      <c r="G5" s="135" t="s">
        <v>124</v>
      </c>
      <c r="H5" s="135" t="s">
        <v>125</v>
      </c>
      <c r="I5" s="135" t="s">
        <v>126</v>
      </c>
      <c r="J5" s="135"/>
      <c r="K5" s="89"/>
      <c r="L5" s="151" t="s">
        <v>127</v>
      </c>
      <c r="M5" s="152" t="s">
        <v>128</v>
      </c>
      <c r="N5" s="152" t="s">
        <v>129</v>
      </c>
      <c r="O5" s="153" t="s">
        <v>130</v>
      </c>
    </row>
    <row r="6" spans="1:15" ht="34.5" customHeight="1">
      <c r="A6" s="139" t="s">
        <v>123</v>
      </c>
      <c r="B6" s="140">
        <v>115760</v>
      </c>
      <c r="C6" s="140">
        <v>115760</v>
      </c>
      <c r="D6" s="140"/>
      <c r="E6" s="140"/>
      <c r="F6" s="140">
        <v>111296</v>
      </c>
      <c r="G6" s="140">
        <v>111296</v>
      </c>
      <c r="H6" s="140"/>
      <c r="I6" s="140"/>
      <c r="J6" s="154">
        <f>G6/B6*100</f>
        <v>96.14374568071872</v>
      </c>
      <c r="K6" s="155">
        <f>(G6-C6)/C6</f>
        <v>-0.038562543192812715</v>
      </c>
      <c r="L6" s="156">
        <f>(F6-B6)/B6</f>
        <v>-0.038562543192812715</v>
      </c>
      <c r="M6" s="157"/>
      <c r="N6" s="153"/>
      <c r="O6" s="153"/>
    </row>
    <row r="7" spans="1:15" ht="34.5" customHeight="1">
      <c r="A7" s="141" t="s">
        <v>131</v>
      </c>
      <c r="B7" s="142">
        <v>18132</v>
      </c>
      <c r="C7" s="143">
        <v>18132</v>
      </c>
      <c r="D7" s="143"/>
      <c r="E7" s="142"/>
      <c r="F7" s="140">
        <v>25799</v>
      </c>
      <c r="G7" s="140">
        <v>25800</v>
      </c>
      <c r="H7" s="143"/>
      <c r="I7" s="3"/>
      <c r="J7" s="154">
        <f>G7/B7*100</f>
        <v>142.28987425545995</v>
      </c>
      <c r="K7" s="155">
        <f aca="true" t="shared" si="0" ref="K7:K26">(G7-C7)/C7</f>
        <v>0.4228987425545996</v>
      </c>
      <c r="L7" s="156">
        <f aca="true" t="shared" si="1" ref="L7:L24">(F7-B7)/B7</f>
        <v>0.4228435914405471</v>
      </c>
      <c r="M7" s="158">
        <v>24098</v>
      </c>
      <c r="N7" s="153">
        <v>19400</v>
      </c>
      <c r="O7" s="159">
        <f>N7/M7-1</f>
        <v>-0.19495393808614825</v>
      </c>
    </row>
    <row r="8" spans="1:15" ht="34.5" customHeight="1">
      <c r="A8" s="144" t="s">
        <v>132</v>
      </c>
      <c r="B8" s="142">
        <v>145</v>
      </c>
      <c r="C8" s="145">
        <v>145</v>
      </c>
      <c r="D8" s="145"/>
      <c r="E8" s="146"/>
      <c r="F8" s="140">
        <v>251</v>
      </c>
      <c r="G8" s="140">
        <v>251</v>
      </c>
      <c r="H8" s="145"/>
      <c r="I8" s="3"/>
      <c r="J8" s="154">
        <f>G8/B8*100</f>
        <v>173.10344827586206</v>
      </c>
      <c r="K8" s="155">
        <f t="shared" si="0"/>
        <v>0.7310344827586207</v>
      </c>
      <c r="L8" s="156">
        <f t="shared" si="1"/>
        <v>0.7310344827586207</v>
      </c>
      <c r="M8" s="158">
        <v>153</v>
      </c>
      <c r="N8" s="153">
        <v>63</v>
      </c>
      <c r="O8" s="159">
        <f aca="true" t="shared" si="2" ref="O8:O26">N8/M8-1</f>
        <v>-0.5882352941176471</v>
      </c>
    </row>
    <row r="9" spans="1:15" ht="34.5" customHeight="1">
      <c r="A9" s="63" t="s">
        <v>133</v>
      </c>
      <c r="B9" s="142">
        <v>349</v>
      </c>
      <c r="C9" s="140">
        <v>349</v>
      </c>
      <c r="D9" s="140"/>
      <c r="E9" s="63"/>
      <c r="F9" s="140">
        <v>394</v>
      </c>
      <c r="G9" s="140">
        <v>394</v>
      </c>
      <c r="H9" s="140"/>
      <c r="I9" s="3"/>
      <c r="J9" s="154">
        <f aca="true" t="shared" si="3" ref="J9:J26">G9/B9*100</f>
        <v>112.89398280802291</v>
      </c>
      <c r="K9" s="155">
        <f t="shared" si="0"/>
        <v>0.12893982808022922</v>
      </c>
      <c r="L9" s="156">
        <f t="shared" si="1"/>
        <v>0.12893982808022922</v>
      </c>
      <c r="M9" s="158">
        <v>312</v>
      </c>
      <c r="N9" s="153">
        <v>346</v>
      </c>
      <c r="O9" s="159">
        <f t="shared" si="2"/>
        <v>0.10897435897435903</v>
      </c>
    </row>
    <row r="10" spans="1:15" ht="34.5" customHeight="1">
      <c r="A10" s="63" t="s">
        <v>134</v>
      </c>
      <c r="B10" s="142">
        <v>25646</v>
      </c>
      <c r="C10" s="145">
        <v>25646</v>
      </c>
      <c r="D10" s="145"/>
      <c r="E10" s="63"/>
      <c r="F10" s="140">
        <v>30995</v>
      </c>
      <c r="G10" s="140">
        <v>30995</v>
      </c>
      <c r="H10" s="145"/>
      <c r="I10" s="3"/>
      <c r="J10" s="154">
        <f t="shared" si="3"/>
        <v>120.85705373157607</v>
      </c>
      <c r="K10" s="155">
        <f t="shared" si="0"/>
        <v>0.20857053731576075</v>
      </c>
      <c r="L10" s="156">
        <f t="shared" si="1"/>
        <v>0.20857053731576075</v>
      </c>
      <c r="M10" s="160">
        <v>18814</v>
      </c>
      <c r="N10" s="153">
        <v>22247</v>
      </c>
      <c r="O10" s="159">
        <f t="shared" si="2"/>
        <v>0.1824705006909748</v>
      </c>
    </row>
    <row r="11" spans="1:15" ht="34.5" customHeight="1">
      <c r="A11" s="63" t="s">
        <v>135</v>
      </c>
      <c r="B11" s="142">
        <v>7171</v>
      </c>
      <c r="C11" s="140">
        <v>7171</v>
      </c>
      <c r="D11" s="140"/>
      <c r="E11" s="63"/>
      <c r="F11" s="140">
        <v>494</v>
      </c>
      <c r="G11" s="140">
        <v>494</v>
      </c>
      <c r="H11" s="140"/>
      <c r="I11" s="3"/>
      <c r="J11" s="154">
        <f t="shared" si="3"/>
        <v>6.888857899874494</v>
      </c>
      <c r="K11" s="155">
        <f t="shared" si="0"/>
        <v>-0.9311114210012551</v>
      </c>
      <c r="L11" s="156">
        <f t="shared" si="1"/>
        <v>-0.9311114210012551</v>
      </c>
      <c r="M11" s="160">
        <v>6758</v>
      </c>
      <c r="N11" s="153">
        <v>7938</v>
      </c>
      <c r="O11" s="159">
        <f t="shared" si="2"/>
        <v>0.17460787215152407</v>
      </c>
    </row>
    <row r="12" spans="1:15" ht="34.5" customHeight="1">
      <c r="A12" s="147" t="s">
        <v>136</v>
      </c>
      <c r="B12" s="142">
        <v>455</v>
      </c>
      <c r="C12" s="145">
        <v>455</v>
      </c>
      <c r="D12" s="145"/>
      <c r="E12" s="147"/>
      <c r="F12" s="140">
        <v>533</v>
      </c>
      <c r="G12" s="140">
        <v>533</v>
      </c>
      <c r="H12" s="145"/>
      <c r="I12" s="3"/>
      <c r="J12" s="154">
        <f t="shared" si="3"/>
        <v>117.14285714285715</v>
      </c>
      <c r="K12" s="155">
        <f t="shared" si="0"/>
        <v>0.17142857142857143</v>
      </c>
      <c r="L12" s="156">
        <f t="shared" si="1"/>
        <v>0.17142857142857143</v>
      </c>
      <c r="M12" s="160">
        <v>313</v>
      </c>
      <c r="N12" s="153">
        <v>386</v>
      </c>
      <c r="O12" s="159">
        <f t="shared" si="2"/>
        <v>0.2332268370607029</v>
      </c>
    </row>
    <row r="13" spans="1:15" ht="34.5" customHeight="1">
      <c r="A13" s="63" t="s">
        <v>137</v>
      </c>
      <c r="B13" s="142">
        <v>21889</v>
      </c>
      <c r="C13" s="145">
        <v>21889</v>
      </c>
      <c r="D13" s="145"/>
      <c r="E13" s="63"/>
      <c r="F13" s="140">
        <v>22131</v>
      </c>
      <c r="G13" s="140">
        <v>22131</v>
      </c>
      <c r="H13" s="145"/>
      <c r="I13" s="3"/>
      <c r="J13" s="154">
        <f t="shared" si="3"/>
        <v>101.1055781442734</v>
      </c>
      <c r="K13" s="155">
        <f t="shared" si="0"/>
        <v>0.011055781442733793</v>
      </c>
      <c r="L13" s="156">
        <f t="shared" si="1"/>
        <v>0.011055781442733793</v>
      </c>
      <c r="M13" s="160">
        <v>14882</v>
      </c>
      <c r="N13" s="153">
        <v>19973</v>
      </c>
      <c r="O13" s="159">
        <f t="shared" si="2"/>
        <v>0.3420911167853784</v>
      </c>
    </row>
    <row r="14" spans="1:15" ht="34.5" customHeight="1">
      <c r="A14" s="63" t="s">
        <v>138</v>
      </c>
      <c r="B14" s="142">
        <v>8445</v>
      </c>
      <c r="C14" s="145">
        <v>8445</v>
      </c>
      <c r="D14" s="145"/>
      <c r="E14" s="63"/>
      <c r="F14" s="140">
        <v>16785</v>
      </c>
      <c r="G14" s="140">
        <v>16785</v>
      </c>
      <c r="H14" s="145"/>
      <c r="I14" s="3"/>
      <c r="J14" s="154">
        <f t="shared" si="3"/>
        <v>198.75666074600355</v>
      </c>
      <c r="K14" s="155">
        <f t="shared" si="0"/>
        <v>0.9875666074600356</v>
      </c>
      <c r="L14" s="156">
        <f t="shared" si="1"/>
        <v>0.9875666074600356</v>
      </c>
      <c r="M14" s="160">
        <v>10216</v>
      </c>
      <c r="N14" s="153">
        <v>10353</v>
      </c>
      <c r="O14" s="159">
        <f t="shared" si="2"/>
        <v>0.01341033672670311</v>
      </c>
    </row>
    <row r="15" spans="1:15" ht="34.5" customHeight="1">
      <c r="A15" s="63" t="s">
        <v>139</v>
      </c>
      <c r="B15" s="142">
        <v>1857</v>
      </c>
      <c r="C15" s="145">
        <v>1857</v>
      </c>
      <c r="D15" s="145"/>
      <c r="E15" s="63"/>
      <c r="F15" s="140">
        <v>1314</v>
      </c>
      <c r="G15" s="140">
        <v>1314</v>
      </c>
      <c r="H15" s="145"/>
      <c r="I15" s="3"/>
      <c r="J15" s="154">
        <f t="shared" si="3"/>
        <v>70.75928917609046</v>
      </c>
      <c r="K15" s="155">
        <f t="shared" si="0"/>
        <v>-0.2924071082390953</v>
      </c>
      <c r="L15" s="156">
        <f t="shared" si="1"/>
        <v>-0.2924071082390953</v>
      </c>
      <c r="M15" s="160">
        <v>1599</v>
      </c>
      <c r="N15" s="153">
        <v>1603</v>
      </c>
      <c r="O15" s="159">
        <f t="shared" si="2"/>
        <v>0.00250156347717323</v>
      </c>
    </row>
    <row r="16" spans="1:15" ht="34.5" customHeight="1">
      <c r="A16" s="63" t="s">
        <v>140</v>
      </c>
      <c r="B16" s="142">
        <v>24091</v>
      </c>
      <c r="C16" s="145">
        <v>24091</v>
      </c>
      <c r="D16" s="145"/>
      <c r="E16" s="63"/>
      <c r="F16" s="140">
        <v>7961</v>
      </c>
      <c r="G16" s="140">
        <v>7961</v>
      </c>
      <c r="H16" s="145"/>
      <c r="I16" s="3"/>
      <c r="J16" s="154">
        <f t="shared" si="3"/>
        <v>33.04553567722386</v>
      </c>
      <c r="K16" s="155">
        <f t="shared" si="0"/>
        <v>-0.6695446432277614</v>
      </c>
      <c r="L16" s="156">
        <f t="shared" si="1"/>
        <v>-0.6695446432277614</v>
      </c>
      <c r="M16" s="160">
        <v>23933</v>
      </c>
      <c r="N16" s="153">
        <v>20957</v>
      </c>
      <c r="O16" s="159">
        <f t="shared" si="2"/>
        <v>-0.12434713575397982</v>
      </c>
    </row>
    <row r="17" spans="1:15" ht="34.5" customHeight="1">
      <c r="A17" s="63" t="s">
        <v>141</v>
      </c>
      <c r="B17" s="142">
        <v>838</v>
      </c>
      <c r="C17" s="145">
        <v>838</v>
      </c>
      <c r="D17" s="145"/>
      <c r="E17" s="63"/>
      <c r="F17" s="140">
        <v>727</v>
      </c>
      <c r="G17" s="140">
        <v>727</v>
      </c>
      <c r="H17" s="145"/>
      <c r="I17" s="3"/>
      <c r="J17" s="154">
        <f t="shared" si="3"/>
        <v>86.75417661097852</v>
      </c>
      <c r="K17" s="155">
        <f t="shared" si="0"/>
        <v>-0.1324582338902148</v>
      </c>
      <c r="L17" s="156">
        <f t="shared" si="1"/>
        <v>-0.1324582338902148</v>
      </c>
      <c r="M17" s="160">
        <v>786</v>
      </c>
      <c r="N17" s="153">
        <v>1511</v>
      </c>
      <c r="O17" s="159">
        <f t="shared" si="2"/>
        <v>0.9223918575063612</v>
      </c>
    </row>
    <row r="18" spans="1:15" ht="34.5" customHeight="1">
      <c r="A18" s="63" t="s">
        <v>142</v>
      </c>
      <c r="B18" s="142">
        <v>124</v>
      </c>
      <c r="C18" s="145">
        <v>124</v>
      </c>
      <c r="D18" s="145"/>
      <c r="E18" s="63"/>
      <c r="F18" s="140">
        <v>183</v>
      </c>
      <c r="G18" s="140">
        <v>183</v>
      </c>
      <c r="H18" s="145"/>
      <c r="I18" s="3"/>
      <c r="J18" s="154">
        <f t="shared" si="3"/>
        <v>147.58064516129033</v>
      </c>
      <c r="K18" s="155">
        <f t="shared" si="0"/>
        <v>0.47580645161290325</v>
      </c>
      <c r="L18" s="156"/>
      <c r="M18" s="157"/>
      <c r="N18" s="153">
        <v>24</v>
      </c>
      <c r="O18" s="159" t="e">
        <f t="shared" si="2"/>
        <v>#DIV/0!</v>
      </c>
    </row>
    <row r="19" spans="1:15" ht="34.5" customHeight="1">
      <c r="A19" s="148" t="s">
        <v>143</v>
      </c>
      <c r="B19" s="142">
        <v>3</v>
      </c>
      <c r="C19" s="145">
        <v>3</v>
      </c>
      <c r="D19" s="145"/>
      <c r="E19" s="63"/>
      <c r="F19" s="140"/>
      <c r="G19" s="140"/>
      <c r="H19" s="145"/>
      <c r="I19" s="3"/>
      <c r="J19" s="154">
        <f t="shared" si="3"/>
        <v>0</v>
      </c>
      <c r="K19" s="155">
        <f t="shared" si="0"/>
        <v>-1</v>
      </c>
      <c r="L19" s="156"/>
      <c r="M19" s="161">
        <v>1399</v>
      </c>
      <c r="N19" s="153">
        <v>15</v>
      </c>
      <c r="O19" s="159">
        <f t="shared" si="2"/>
        <v>-0.9892780557541101</v>
      </c>
    </row>
    <row r="20" spans="1:15" ht="34.5" customHeight="1">
      <c r="A20" s="63" t="s">
        <v>144</v>
      </c>
      <c r="B20" s="142">
        <v>210</v>
      </c>
      <c r="C20" s="145">
        <v>210</v>
      </c>
      <c r="D20" s="145"/>
      <c r="E20" s="63"/>
      <c r="F20" s="140">
        <v>261</v>
      </c>
      <c r="G20" s="140">
        <v>261</v>
      </c>
      <c r="H20" s="145"/>
      <c r="I20" s="3"/>
      <c r="J20" s="154">
        <f t="shared" si="3"/>
        <v>124.28571428571429</v>
      </c>
      <c r="K20" s="155">
        <f t="shared" si="0"/>
        <v>0.24285714285714285</v>
      </c>
      <c r="L20" s="156">
        <f aca="true" t="shared" si="4" ref="L20:L25">(F20-B20)/B20</f>
        <v>0.24285714285714285</v>
      </c>
      <c r="M20" s="161">
        <v>32</v>
      </c>
      <c r="N20" s="153">
        <v>740</v>
      </c>
      <c r="O20" s="159">
        <f t="shared" si="2"/>
        <v>22.125</v>
      </c>
    </row>
    <row r="21" spans="1:15" ht="34.5" customHeight="1">
      <c r="A21" s="63" t="s">
        <v>145</v>
      </c>
      <c r="B21" s="142">
        <v>100</v>
      </c>
      <c r="C21" s="143">
        <v>100</v>
      </c>
      <c r="D21" s="143"/>
      <c r="E21" s="63"/>
      <c r="F21" s="140">
        <v>100</v>
      </c>
      <c r="G21" s="140">
        <v>100</v>
      </c>
      <c r="H21" s="143"/>
      <c r="I21" s="3"/>
      <c r="J21" s="154">
        <f t="shared" si="3"/>
        <v>100</v>
      </c>
      <c r="K21" s="155">
        <f t="shared" si="0"/>
        <v>0</v>
      </c>
      <c r="L21" s="156">
        <f t="shared" si="4"/>
        <v>0</v>
      </c>
      <c r="M21" s="161">
        <v>85</v>
      </c>
      <c r="N21" s="153">
        <v>85</v>
      </c>
      <c r="O21" s="159">
        <f t="shared" si="2"/>
        <v>0</v>
      </c>
    </row>
    <row r="22" spans="1:15" ht="34.5" customHeight="1">
      <c r="A22" s="63" t="s">
        <v>146</v>
      </c>
      <c r="B22" s="142">
        <v>3121</v>
      </c>
      <c r="C22" s="143">
        <v>3121</v>
      </c>
      <c r="D22" s="143"/>
      <c r="E22" s="63"/>
      <c r="F22" s="140">
        <v>1027</v>
      </c>
      <c r="G22" s="140">
        <v>1027</v>
      </c>
      <c r="H22" s="143"/>
      <c r="I22" s="3"/>
      <c r="J22" s="154">
        <f t="shared" si="3"/>
        <v>32.90611983338674</v>
      </c>
      <c r="K22" s="155">
        <f t="shared" si="0"/>
        <v>-0.6709388016661326</v>
      </c>
      <c r="L22" s="156">
        <f t="shared" si="4"/>
        <v>-0.6709388016661326</v>
      </c>
      <c r="M22" s="161">
        <v>8970</v>
      </c>
      <c r="N22" s="153">
        <v>5221</v>
      </c>
      <c r="O22" s="159">
        <f t="shared" si="2"/>
        <v>-0.4179487179487179</v>
      </c>
    </row>
    <row r="23" spans="1:15" ht="34.5" customHeight="1">
      <c r="A23" s="63" t="s">
        <v>147</v>
      </c>
      <c r="B23" s="142">
        <v>882</v>
      </c>
      <c r="C23" s="143">
        <v>882</v>
      </c>
      <c r="D23" s="143"/>
      <c r="E23" s="63"/>
      <c r="F23" s="140">
        <v>953</v>
      </c>
      <c r="G23" s="140">
        <v>952</v>
      </c>
      <c r="H23" s="143"/>
      <c r="I23" s="3"/>
      <c r="J23" s="154">
        <f t="shared" si="3"/>
        <v>107.93650793650794</v>
      </c>
      <c r="K23" s="155">
        <f t="shared" si="0"/>
        <v>0.07936507936507936</v>
      </c>
      <c r="L23" s="156">
        <f t="shared" si="4"/>
        <v>0.08049886621315193</v>
      </c>
      <c r="M23" s="161">
        <v>658</v>
      </c>
      <c r="N23" s="153">
        <v>714</v>
      </c>
      <c r="O23" s="159">
        <f t="shared" si="2"/>
        <v>0.0851063829787233</v>
      </c>
    </row>
    <row r="24" spans="1:15" ht="34.5" customHeight="1">
      <c r="A24" s="63" t="s">
        <v>148</v>
      </c>
      <c r="B24" s="142">
        <v>2000</v>
      </c>
      <c r="C24" s="143">
        <v>2000</v>
      </c>
      <c r="D24" s="143"/>
      <c r="E24" s="63"/>
      <c r="F24" s="140">
        <v>1200</v>
      </c>
      <c r="G24" s="140">
        <v>1200</v>
      </c>
      <c r="H24" s="143"/>
      <c r="I24" s="3"/>
      <c r="J24" s="154">
        <f t="shared" si="3"/>
        <v>60</v>
      </c>
      <c r="K24" s="155">
        <f t="shared" si="0"/>
        <v>-0.4</v>
      </c>
      <c r="L24" s="156">
        <f t="shared" si="4"/>
        <v>-0.4</v>
      </c>
      <c r="M24" s="161"/>
      <c r="N24" s="153" t="s">
        <v>149</v>
      </c>
      <c r="O24" s="159" t="e">
        <f t="shared" si="2"/>
        <v>#VALUE!</v>
      </c>
    </row>
    <row r="25" spans="1:15" ht="34.5" customHeight="1">
      <c r="A25" s="63" t="s">
        <v>150</v>
      </c>
      <c r="B25" s="142">
        <v>302</v>
      </c>
      <c r="C25" s="143">
        <v>302</v>
      </c>
      <c r="D25" s="143"/>
      <c r="E25" s="63"/>
      <c r="F25" s="140">
        <v>188</v>
      </c>
      <c r="G25" s="140">
        <v>188</v>
      </c>
      <c r="H25" s="143"/>
      <c r="I25" s="3"/>
      <c r="J25" s="154">
        <f t="shared" si="3"/>
        <v>62.251655629139066</v>
      </c>
      <c r="K25" s="155">
        <f t="shared" si="0"/>
        <v>-0.37748344370860926</v>
      </c>
      <c r="L25" s="156">
        <f t="shared" si="4"/>
        <v>-0.37748344370860926</v>
      </c>
      <c r="M25" s="161">
        <v>243</v>
      </c>
      <c r="N25" s="153">
        <v>301</v>
      </c>
      <c r="O25" s="159">
        <f t="shared" si="2"/>
        <v>0.23868312757201648</v>
      </c>
    </row>
    <row r="26" spans="1:6" ht="22.5" customHeight="1">
      <c r="A26" s="149"/>
      <c r="B26" s="149"/>
      <c r="C26" s="149"/>
      <c r="D26" s="149"/>
      <c r="E26" s="149"/>
      <c r="F26" s="149"/>
    </row>
    <row r="27" spans="1:6" ht="22.5">
      <c r="A27" s="149"/>
      <c r="B27" s="149"/>
      <c r="C27" s="149"/>
      <c r="D27" s="149"/>
      <c r="E27" s="149"/>
      <c r="F27" s="149"/>
    </row>
    <row r="28" spans="1:6" ht="22.5">
      <c r="A28" s="149"/>
      <c r="B28" s="149"/>
      <c r="C28" s="149"/>
      <c r="D28" s="149"/>
      <c r="E28" s="149"/>
      <c r="F28" s="149"/>
    </row>
    <row r="29" spans="1:6" ht="22.5">
      <c r="A29" s="149"/>
      <c r="B29" s="149"/>
      <c r="C29" s="149"/>
      <c r="D29" s="149"/>
      <c r="E29" s="149"/>
      <c r="F29" s="149"/>
    </row>
  </sheetData>
  <sheetProtection/>
  <mergeCells count="7">
    <mergeCell ref="A1:K1"/>
    <mergeCell ref="A2:K2"/>
    <mergeCell ref="A3:A5"/>
    <mergeCell ref="J3:J5"/>
    <mergeCell ref="K3:K5"/>
    <mergeCell ref="B3:E4"/>
    <mergeCell ref="F3:I4"/>
  </mergeCells>
  <printOptions horizontalCentered="1"/>
  <pageMargins left="0.5902777777777778" right="0.5902777777777778" top="0.9840277777777777" bottom="0.7868055555555555" header="0.5" footer="0.5"/>
  <pageSetup horizontalDpi="600" verticalDpi="600" orientation="portrait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800000011920929"/>
  </sheetPr>
  <dimension ref="A1:J315"/>
  <sheetViews>
    <sheetView zoomScale="85" zoomScaleNormal="85" workbookViewId="0" topLeftCell="A1">
      <pane xSplit="4" ySplit="4" topLeftCell="E143" activePane="bottomRight" state="frozen"/>
      <selection pane="bottomRight" activeCell="M15" sqref="M15"/>
    </sheetView>
  </sheetViews>
  <sheetFormatPr defaultColWidth="9.00390625" defaultRowHeight="19.5" customHeight="1"/>
  <cols>
    <col min="1" max="1" width="9.875" style="0" hidden="1" customWidth="1"/>
    <col min="2" max="2" width="7.375" style="0" hidden="1" customWidth="1"/>
    <col min="3" max="3" width="12.375" style="0" hidden="1" customWidth="1"/>
    <col min="4" max="4" width="36.625" style="0" customWidth="1"/>
    <col min="5" max="5" width="10.00390625" style="0" hidden="1" customWidth="1"/>
    <col min="6" max="6" width="9.875" style="0" customWidth="1"/>
    <col min="7" max="7" width="11.50390625" style="0" customWidth="1"/>
    <col min="8" max="8" width="10.375" style="0" customWidth="1"/>
    <col min="9" max="9" width="8.625" style="0" hidden="1" customWidth="1"/>
    <col min="10" max="10" width="6.75390625" style="0" hidden="1" customWidth="1"/>
  </cols>
  <sheetData>
    <row r="1" spans="4:10" ht="39" customHeight="1">
      <c r="D1" s="82" t="s">
        <v>151</v>
      </c>
      <c r="E1" s="82"/>
      <c r="F1" s="82"/>
      <c r="G1" s="82"/>
      <c r="H1" s="82"/>
      <c r="I1" s="82"/>
      <c r="J1" s="82"/>
    </row>
    <row r="2" spans="8:10" ht="19.5" customHeight="1">
      <c r="H2" s="83" t="s">
        <v>152</v>
      </c>
      <c r="I2" s="83"/>
      <c r="J2" s="83"/>
    </row>
    <row r="3" spans="4:10" ht="19.5" customHeight="1">
      <c r="D3" s="84" t="s">
        <v>2</v>
      </c>
      <c r="E3" s="85" t="s">
        <v>123</v>
      </c>
      <c r="F3" s="86" t="s">
        <v>153</v>
      </c>
      <c r="G3" s="87"/>
      <c r="H3" s="88"/>
      <c r="I3" s="101" t="s">
        <v>125</v>
      </c>
      <c r="J3" s="102" t="s">
        <v>154</v>
      </c>
    </row>
    <row r="4" spans="4:10" ht="52.5" customHeight="1">
      <c r="D4" s="89"/>
      <c r="E4" s="89"/>
      <c r="F4" s="89" t="s">
        <v>155</v>
      </c>
      <c r="G4" s="56" t="s">
        <v>156</v>
      </c>
      <c r="H4" s="56" t="s">
        <v>157</v>
      </c>
      <c r="I4" s="89"/>
      <c r="J4" s="103"/>
    </row>
    <row r="5" spans="4:10" ht="19.5" customHeight="1">
      <c r="D5" s="90" t="s">
        <v>158</v>
      </c>
      <c r="E5" s="91"/>
      <c r="F5" s="91">
        <f>G5+H5</f>
        <v>111295.91</v>
      </c>
      <c r="G5" s="91">
        <f>G6+G87+G108+G94+G125+G133+G144+G202+G235+G244+G269+G274+G281+G289+G301+G312+G313+G252</f>
        <v>52170.770000000004</v>
      </c>
      <c r="H5" s="91">
        <f>H6+H87+H108+H94+H125+H133+H144+H202+H235+H244+H269+H274+H281+H289+H301+H312+H313+H252</f>
        <v>59125.13999999999</v>
      </c>
      <c r="I5" s="2">
        <f>I6+I108+I202</f>
        <v>0</v>
      </c>
      <c r="J5" s="3"/>
    </row>
    <row r="6" spans="4:10" ht="19.5" customHeight="1">
      <c r="D6" s="92" t="s">
        <v>131</v>
      </c>
      <c r="E6" s="91"/>
      <c r="F6" s="91">
        <f aca="true" t="shared" si="0" ref="F6:F32">G6+H6</f>
        <v>25800.449999999997</v>
      </c>
      <c r="G6" s="91">
        <f>G7+G13+G18+G25+G29+G36+G42+G44+G49+G52+G56+G58+G61+G65+G68+G72+G75+G79</f>
        <v>15447.479999999998</v>
      </c>
      <c r="H6" s="91">
        <f>H7+H13+H18+H25+H29+H36+H42+H44+H49+H52+H56+H58+H61+H65+H68+H72+H75+H79</f>
        <v>10352.97</v>
      </c>
      <c r="I6" s="2"/>
      <c r="J6" s="3"/>
    </row>
    <row r="7" spans="4:10" ht="19.5" customHeight="1">
      <c r="D7" s="93" t="s">
        <v>159</v>
      </c>
      <c r="E7" s="91"/>
      <c r="F7" s="91">
        <f t="shared" si="0"/>
        <v>629.5</v>
      </c>
      <c r="G7" s="91">
        <f>G8+G9+G10+G11+G12</f>
        <v>501.45</v>
      </c>
      <c r="H7" s="94">
        <f>H8+H9+H10+H11+H12</f>
        <v>128.05</v>
      </c>
      <c r="I7" s="3"/>
      <c r="J7" s="3"/>
    </row>
    <row r="8" spans="4:10" ht="19.5" customHeight="1">
      <c r="D8" s="95" t="s">
        <v>160</v>
      </c>
      <c r="E8" s="91"/>
      <c r="F8" s="91">
        <f t="shared" si="0"/>
        <v>501.45</v>
      </c>
      <c r="G8" s="91">
        <v>501.45</v>
      </c>
      <c r="H8" s="94"/>
      <c r="I8" s="3"/>
      <c r="J8" s="3"/>
    </row>
    <row r="9" spans="4:10" ht="19.5" customHeight="1">
      <c r="D9" s="95" t="s">
        <v>161</v>
      </c>
      <c r="E9" s="91"/>
      <c r="F9" s="91">
        <f t="shared" si="0"/>
        <v>51</v>
      </c>
      <c r="G9" s="91"/>
      <c r="H9" s="91">
        <v>51</v>
      </c>
      <c r="I9" s="3"/>
      <c r="J9" s="3"/>
    </row>
    <row r="10" spans="4:10" ht="19.5" customHeight="1">
      <c r="D10" s="95" t="s">
        <v>162</v>
      </c>
      <c r="E10" s="91"/>
      <c r="F10" s="91">
        <f t="shared" si="0"/>
        <v>20</v>
      </c>
      <c r="G10" s="91"/>
      <c r="H10" s="91">
        <v>20</v>
      </c>
      <c r="I10" s="3"/>
      <c r="J10" s="3"/>
    </row>
    <row r="11" spans="4:10" ht="19.5" customHeight="1">
      <c r="D11" s="95" t="s">
        <v>163</v>
      </c>
      <c r="E11" s="91"/>
      <c r="F11" s="91">
        <f t="shared" si="0"/>
        <v>17</v>
      </c>
      <c r="G11" s="91"/>
      <c r="H11" s="91">
        <v>17</v>
      </c>
      <c r="I11" s="3"/>
      <c r="J11" s="3"/>
    </row>
    <row r="12" spans="4:10" ht="19.5" customHeight="1">
      <c r="D12" s="95" t="s">
        <v>164</v>
      </c>
      <c r="E12" s="91"/>
      <c r="F12" s="91">
        <f t="shared" si="0"/>
        <v>40.05</v>
      </c>
      <c r="G12" s="91"/>
      <c r="H12" s="91">
        <v>40.05</v>
      </c>
      <c r="I12" s="3"/>
      <c r="J12" s="3"/>
    </row>
    <row r="13" spans="1:10" ht="19.5" customHeight="1">
      <c r="A13">
        <v>238.7</v>
      </c>
      <c r="D13" s="93" t="s">
        <v>165</v>
      </c>
      <c r="E13" s="91"/>
      <c r="F13" s="91">
        <f t="shared" si="0"/>
        <v>593.8199999999999</v>
      </c>
      <c r="G13" s="91">
        <f>G14+G15+G16+G17</f>
        <v>464.86</v>
      </c>
      <c r="H13" s="91">
        <f>H14+H15+H16+H17</f>
        <v>128.95999999999998</v>
      </c>
      <c r="I13" s="3"/>
      <c r="J13" s="3"/>
    </row>
    <row r="14" spans="4:10" ht="19.5" customHeight="1">
      <c r="D14" s="95" t="s">
        <v>160</v>
      </c>
      <c r="E14" s="91"/>
      <c r="F14" s="91">
        <f t="shared" si="0"/>
        <v>464.86</v>
      </c>
      <c r="G14" s="91">
        <v>464.86</v>
      </c>
      <c r="H14" s="91"/>
      <c r="I14" s="3"/>
      <c r="J14" s="3"/>
    </row>
    <row r="15" spans="4:10" ht="19.5" customHeight="1">
      <c r="D15" s="95" t="s">
        <v>166</v>
      </c>
      <c r="E15" s="91"/>
      <c r="F15" s="91">
        <f t="shared" si="0"/>
        <v>21</v>
      </c>
      <c r="G15" s="91"/>
      <c r="H15" s="91">
        <v>21</v>
      </c>
      <c r="I15" s="3"/>
      <c r="J15" s="3"/>
    </row>
    <row r="16" spans="4:10" ht="19.5" customHeight="1">
      <c r="D16" s="95" t="s">
        <v>167</v>
      </c>
      <c r="E16" s="91"/>
      <c r="F16" s="91">
        <f t="shared" si="0"/>
        <v>27</v>
      </c>
      <c r="G16" s="91"/>
      <c r="H16" s="91">
        <v>27</v>
      </c>
      <c r="I16" s="3"/>
      <c r="J16" s="3"/>
    </row>
    <row r="17" spans="4:10" ht="19.5" customHeight="1">
      <c r="D17" s="96" t="s">
        <v>168</v>
      </c>
      <c r="E17" s="91"/>
      <c r="F17" s="91">
        <f t="shared" si="0"/>
        <v>80.96</v>
      </c>
      <c r="G17" s="91"/>
      <c r="H17" s="91">
        <v>80.96</v>
      </c>
      <c r="I17" s="3"/>
      <c r="J17" s="3"/>
    </row>
    <row r="18" spans="4:10" ht="19.5" customHeight="1">
      <c r="D18" s="93" t="s">
        <v>169</v>
      </c>
      <c r="E18" s="91"/>
      <c r="F18" s="91">
        <f t="shared" si="0"/>
        <v>13346.630000000001</v>
      </c>
      <c r="G18" s="91">
        <f>G19+G20+G21+G22+G24+G23</f>
        <v>8869.75</v>
      </c>
      <c r="H18" s="91">
        <f>H19+H20+H21+H22+H24+H23</f>
        <v>4476.88</v>
      </c>
      <c r="I18" s="3"/>
      <c r="J18" s="3"/>
    </row>
    <row r="19" spans="4:10" ht="19.5" customHeight="1">
      <c r="D19" s="95" t="s">
        <v>160</v>
      </c>
      <c r="E19" s="91"/>
      <c r="F19" s="91">
        <f t="shared" si="0"/>
        <v>7677.2</v>
      </c>
      <c r="G19" s="91">
        <v>7677.2</v>
      </c>
      <c r="H19" s="91"/>
      <c r="I19" s="3"/>
      <c r="J19" s="3"/>
    </row>
    <row r="20" spans="4:10" ht="19.5" customHeight="1">
      <c r="D20" s="95" t="s">
        <v>170</v>
      </c>
      <c r="E20" s="91"/>
      <c r="F20" s="91">
        <f t="shared" si="0"/>
        <v>580.46</v>
      </c>
      <c r="G20" s="91"/>
      <c r="H20" s="91">
        <v>580.46</v>
      </c>
      <c r="I20" s="3"/>
      <c r="J20" s="3"/>
    </row>
    <row r="21" spans="4:10" ht="19.5" customHeight="1">
      <c r="D21" s="95" t="s">
        <v>171</v>
      </c>
      <c r="E21" s="91"/>
      <c r="F21" s="91">
        <f t="shared" si="0"/>
        <v>1648.04</v>
      </c>
      <c r="G21" s="91">
        <v>854.56</v>
      </c>
      <c r="H21" s="91">
        <v>793.48</v>
      </c>
      <c r="I21" s="3"/>
      <c r="J21" s="3"/>
    </row>
    <row r="22" spans="4:10" ht="19.5" customHeight="1">
      <c r="D22" s="95" t="s">
        <v>172</v>
      </c>
      <c r="E22" s="91"/>
      <c r="F22" s="91">
        <f t="shared" si="0"/>
        <v>437.58</v>
      </c>
      <c r="G22" s="91">
        <v>241.26</v>
      </c>
      <c r="H22" s="91">
        <v>196.32</v>
      </c>
      <c r="I22" s="3"/>
      <c r="J22" s="3"/>
    </row>
    <row r="23" spans="4:10" ht="19.5" customHeight="1">
      <c r="D23" s="95" t="s">
        <v>173</v>
      </c>
      <c r="E23" s="91"/>
      <c r="F23" s="91">
        <f t="shared" si="0"/>
        <v>115.83000000000001</v>
      </c>
      <c r="G23" s="91">
        <v>96.73</v>
      </c>
      <c r="H23" s="91">
        <v>19.1</v>
      </c>
      <c r="I23" s="3"/>
      <c r="J23" s="3"/>
    </row>
    <row r="24" spans="4:10" ht="19.5" customHeight="1">
      <c r="D24" s="97" t="s">
        <v>174</v>
      </c>
      <c r="E24" s="91"/>
      <c r="F24" s="91">
        <f t="shared" si="0"/>
        <v>2887.52</v>
      </c>
      <c r="G24" s="91"/>
      <c r="H24" s="91">
        <v>2887.52</v>
      </c>
      <c r="I24" s="3"/>
      <c r="J24" s="3"/>
    </row>
    <row r="25" spans="4:10" ht="19.5" customHeight="1">
      <c r="D25" s="98" t="s">
        <v>175</v>
      </c>
      <c r="E25" s="91"/>
      <c r="F25" s="91">
        <f t="shared" si="0"/>
        <v>319.93</v>
      </c>
      <c r="G25" s="91">
        <f>G26+G27+G28</f>
        <v>185.3</v>
      </c>
      <c r="H25" s="91">
        <f>H26+H27+H28</f>
        <v>134.63</v>
      </c>
      <c r="I25" s="3"/>
      <c r="J25" s="3"/>
    </row>
    <row r="26" spans="4:10" ht="19.5" customHeight="1">
      <c r="D26" s="95" t="s">
        <v>160</v>
      </c>
      <c r="E26" s="91"/>
      <c r="F26" s="91">
        <f t="shared" si="0"/>
        <v>185.3</v>
      </c>
      <c r="G26" s="91">
        <v>185.3</v>
      </c>
      <c r="H26" s="91"/>
      <c r="I26" s="3"/>
      <c r="J26" s="3"/>
    </row>
    <row r="27" spans="4:10" ht="19.5" customHeight="1">
      <c r="D27" s="95" t="s">
        <v>176</v>
      </c>
      <c r="E27" s="91"/>
      <c r="F27" s="91">
        <f t="shared" si="0"/>
        <v>100</v>
      </c>
      <c r="G27" s="91"/>
      <c r="H27" s="91">
        <v>100</v>
      </c>
      <c r="I27" s="3"/>
      <c r="J27" s="3"/>
    </row>
    <row r="28" spans="4:10" ht="19.5" customHeight="1">
      <c r="D28" s="95" t="s">
        <v>177</v>
      </c>
      <c r="E28" s="91"/>
      <c r="F28" s="91">
        <f t="shared" si="0"/>
        <v>34.63</v>
      </c>
      <c r="G28" s="91"/>
      <c r="H28" s="91">
        <v>34.63</v>
      </c>
      <c r="I28" s="3"/>
      <c r="J28" s="3"/>
    </row>
    <row r="29" spans="4:10" ht="19.5" customHeight="1">
      <c r="D29" s="98" t="s">
        <v>178</v>
      </c>
      <c r="E29" s="91"/>
      <c r="F29" s="91">
        <f t="shared" si="0"/>
        <v>292.84000000000003</v>
      </c>
      <c r="G29" s="91">
        <f>G30+G31+G33+G34</f>
        <v>247.96</v>
      </c>
      <c r="H29" s="91">
        <f>H30+H31+H33+H34</f>
        <v>44.879999999999995</v>
      </c>
      <c r="I29" s="3"/>
      <c r="J29" s="3"/>
    </row>
    <row r="30" spans="4:10" ht="19.5" customHeight="1">
      <c r="D30" s="95" t="s">
        <v>160</v>
      </c>
      <c r="E30" s="91"/>
      <c r="F30" s="91">
        <f t="shared" si="0"/>
        <v>247.96</v>
      </c>
      <c r="G30" s="91">
        <v>247.96</v>
      </c>
      <c r="H30" s="91"/>
      <c r="I30" s="3"/>
      <c r="J30" s="3"/>
    </row>
    <row r="31" spans="4:10" ht="19.5" customHeight="1">
      <c r="D31" s="95" t="s">
        <v>179</v>
      </c>
      <c r="E31" s="91"/>
      <c r="F31" s="91">
        <f t="shared" si="0"/>
        <v>7.88</v>
      </c>
      <c r="G31" s="91"/>
      <c r="H31" s="91">
        <v>7.88</v>
      </c>
      <c r="I31" s="3"/>
      <c r="J31" s="3"/>
    </row>
    <row r="32" spans="4:10" ht="19.5" customHeight="1" hidden="1">
      <c r="D32" s="99" t="s">
        <v>180</v>
      </c>
      <c r="E32" s="91"/>
      <c r="F32" s="91">
        <f t="shared" si="0"/>
        <v>0</v>
      </c>
      <c r="G32" s="91"/>
      <c r="H32" s="91"/>
      <c r="I32" s="3"/>
      <c r="J32" s="3"/>
    </row>
    <row r="33" spans="4:10" ht="19.5" customHeight="1">
      <c r="D33" s="95" t="s">
        <v>180</v>
      </c>
      <c r="E33" s="91"/>
      <c r="F33" s="91"/>
      <c r="G33" s="91"/>
      <c r="H33" s="91">
        <v>12</v>
      </c>
      <c r="I33" s="3"/>
      <c r="J33" s="3"/>
    </row>
    <row r="34" spans="4:10" ht="19.5" customHeight="1">
      <c r="D34" s="95" t="s">
        <v>181</v>
      </c>
      <c r="E34" s="91"/>
      <c r="F34" s="91">
        <f aca="true" t="shared" si="1" ref="F34:F60">G34+H34</f>
        <v>25</v>
      </c>
      <c r="G34" s="91"/>
      <c r="H34" s="91">
        <v>25</v>
      </c>
      <c r="I34" s="3"/>
      <c r="J34" s="3"/>
    </row>
    <row r="35" spans="4:10" ht="19.5" customHeight="1" hidden="1">
      <c r="D35" s="100" t="s">
        <v>182</v>
      </c>
      <c r="E35" s="91"/>
      <c r="F35" s="91">
        <f t="shared" si="1"/>
        <v>0</v>
      </c>
      <c r="G35" s="91"/>
      <c r="H35" s="91"/>
      <c r="I35" s="3"/>
      <c r="J35" s="3"/>
    </row>
    <row r="36" spans="4:10" ht="19.5" customHeight="1">
      <c r="D36" s="98" t="s">
        <v>183</v>
      </c>
      <c r="E36" s="91"/>
      <c r="F36" s="91">
        <f t="shared" si="1"/>
        <v>654.8299999999999</v>
      </c>
      <c r="G36" s="91">
        <f>G37+G38+G39+G40</f>
        <v>374.83</v>
      </c>
      <c r="H36" s="91">
        <f>H37+H38+H39+H40</f>
        <v>280</v>
      </c>
      <c r="I36" s="3"/>
      <c r="J36" s="3"/>
    </row>
    <row r="37" spans="4:10" ht="19.5" customHeight="1">
      <c r="D37" s="95" t="s">
        <v>160</v>
      </c>
      <c r="E37" s="91"/>
      <c r="F37" s="91">
        <f t="shared" si="1"/>
        <v>374.83</v>
      </c>
      <c r="G37" s="91">
        <v>374.83</v>
      </c>
      <c r="H37" s="91"/>
      <c r="I37" s="3"/>
      <c r="J37" s="3"/>
    </row>
    <row r="38" spans="4:10" ht="19.5" customHeight="1">
      <c r="D38" s="96" t="s">
        <v>184</v>
      </c>
      <c r="E38" s="91"/>
      <c r="F38" s="91">
        <f t="shared" si="1"/>
        <v>100</v>
      </c>
      <c r="G38" s="91"/>
      <c r="H38" s="91">
        <v>100</v>
      </c>
      <c r="I38" s="3"/>
      <c r="J38" s="3"/>
    </row>
    <row r="39" spans="4:10" ht="19.5" customHeight="1">
      <c r="D39" s="96" t="s">
        <v>185</v>
      </c>
      <c r="E39" s="91"/>
      <c r="F39" s="91">
        <f t="shared" si="1"/>
        <v>160</v>
      </c>
      <c r="G39" s="91"/>
      <c r="H39" s="91">
        <v>160</v>
      </c>
      <c r="I39" s="3"/>
      <c r="J39" s="3"/>
    </row>
    <row r="40" spans="4:10" ht="19.5" customHeight="1">
      <c r="D40" s="96" t="s">
        <v>186</v>
      </c>
      <c r="E40" s="91"/>
      <c r="F40" s="91">
        <f t="shared" si="1"/>
        <v>20</v>
      </c>
      <c r="G40" s="91"/>
      <c r="H40" s="91">
        <v>20</v>
      </c>
      <c r="I40" s="3"/>
      <c r="J40" s="3"/>
    </row>
    <row r="41" spans="4:10" ht="19.5" customHeight="1" hidden="1">
      <c r="D41" s="96" t="s">
        <v>187</v>
      </c>
      <c r="E41" s="91"/>
      <c r="F41" s="91">
        <f t="shared" si="1"/>
        <v>0</v>
      </c>
      <c r="G41" s="91"/>
      <c r="H41" s="91"/>
      <c r="I41" s="3"/>
      <c r="J41" s="3"/>
    </row>
    <row r="42" spans="4:10" ht="19.5" customHeight="1">
      <c r="D42" s="98" t="s">
        <v>188</v>
      </c>
      <c r="E42" s="91"/>
      <c r="F42" s="91">
        <f t="shared" si="1"/>
        <v>1380</v>
      </c>
      <c r="G42" s="91"/>
      <c r="H42" s="91">
        <f>H43</f>
        <v>1380</v>
      </c>
      <c r="I42" s="3"/>
      <c r="J42" s="3"/>
    </row>
    <row r="43" spans="4:10" ht="19.5" customHeight="1">
      <c r="D43" s="95" t="s">
        <v>189</v>
      </c>
      <c r="E43" s="91"/>
      <c r="F43" s="91">
        <f t="shared" si="1"/>
        <v>1380</v>
      </c>
      <c r="G43" s="91"/>
      <c r="H43" s="91">
        <v>1380</v>
      </c>
      <c r="I43" s="3"/>
      <c r="J43" s="3"/>
    </row>
    <row r="44" spans="4:10" ht="19.5" customHeight="1">
      <c r="D44" s="98" t="s">
        <v>190</v>
      </c>
      <c r="E44" s="91"/>
      <c r="F44" s="91">
        <f t="shared" si="1"/>
        <v>282.07000000000005</v>
      </c>
      <c r="G44" s="91">
        <f>G46+G45+G47+G48</f>
        <v>189.36</v>
      </c>
      <c r="H44" s="91">
        <f>H46+H45+H47+H48</f>
        <v>92.71000000000001</v>
      </c>
      <c r="I44" s="3"/>
      <c r="J44" s="3"/>
    </row>
    <row r="45" spans="4:10" ht="19.5" customHeight="1">
      <c r="D45" s="95" t="s">
        <v>160</v>
      </c>
      <c r="E45" s="91"/>
      <c r="F45" s="91">
        <f t="shared" si="1"/>
        <v>189.36</v>
      </c>
      <c r="G45" s="91">
        <v>189.36</v>
      </c>
      <c r="H45" s="91"/>
      <c r="I45" s="3"/>
      <c r="J45" s="3"/>
    </row>
    <row r="46" spans="4:10" ht="19.5" customHeight="1">
      <c r="D46" s="96" t="s">
        <v>191</v>
      </c>
      <c r="E46" s="91"/>
      <c r="F46" s="91">
        <f t="shared" si="1"/>
        <v>46</v>
      </c>
      <c r="G46" s="91"/>
      <c r="H46" s="91">
        <v>46</v>
      </c>
      <c r="I46" s="3"/>
      <c r="J46" s="3"/>
    </row>
    <row r="47" spans="4:10" ht="19.5" customHeight="1">
      <c r="D47" s="96" t="s">
        <v>184</v>
      </c>
      <c r="E47" s="91"/>
      <c r="F47" s="91">
        <f t="shared" si="1"/>
        <v>31.4</v>
      </c>
      <c r="G47" s="91"/>
      <c r="H47" s="91">
        <v>31.4</v>
      </c>
      <c r="I47" s="3"/>
      <c r="J47" s="3"/>
    </row>
    <row r="48" spans="4:10" ht="19.5" customHeight="1">
      <c r="D48" s="96" t="s">
        <v>192</v>
      </c>
      <c r="E48" s="91"/>
      <c r="F48" s="91">
        <f t="shared" si="1"/>
        <v>15.31</v>
      </c>
      <c r="G48" s="91"/>
      <c r="H48" s="91">
        <v>15.31</v>
      </c>
      <c r="I48" s="3"/>
      <c r="J48" s="3"/>
    </row>
    <row r="49" spans="4:10" ht="19.5" customHeight="1">
      <c r="D49" s="98" t="s">
        <v>193</v>
      </c>
      <c r="E49" s="91"/>
      <c r="F49" s="91">
        <f t="shared" si="1"/>
        <v>1584.06</v>
      </c>
      <c r="G49" s="91">
        <f>G50+G51</f>
        <v>1004.41</v>
      </c>
      <c r="H49" s="91">
        <f>H50+H51</f>
        <v>579.65</v>
      </c>
      <c r="I49" s="3"/>
      <c r="J49" s="3"/>
    </row>
    <row r="50" spans="4:10" ht="19.5" customHeight="1">
      <c r="D50" s="95" t="s">
        <v>160</v>
      </c>
      <c r="E50" s="91"/>
      <c r="F50" s="91">
        <f t="shared" si="1"/>
        <v>1004.41</v>
      </c>
      <c r="G50" s="91">
        <v>1004.41</v>
      </c>
      <c r="H50" s="91"/>
      <c r="I50" s="3"/>
      <c r="J50" s="3"/>
    </row>
    <row r="51" spans="4:10" ht="19.5" customHeight="1">
      <c r="D51" s="96" t="s">
        <v>194</v>
      </c>
      <c r="E51" s="91"/>
      <c r="F51" s="91">
        <f t="shared" si="1"/>
        <v>579.65</v>
      </c>
      <c r="G51" s="91"/>
      <c r="H51" s="91">
        <v>579.65</v>
      </c>
      <c r="I51" s="3"/>
      <c r="J51" s="3"/>
    </row>
    <row r="52" spans="4:10" ht="19.5" customHeight="1">
      <c r="D52" s="98" t="s">
        <v>195</v>
      </c>
      <c r="E52" s="91"/>
      <c r="F52" s="91">
        <f t="shared" si="1"/>
        <v>263.88</v>
      </c>
      <c r="G52" s="91">
        <f>G53+G54</f>
        <v>164.88</v>
      </c>
      <c r="H52" s="91">
        <f>H53+H54</f>
        <v>99</v>
      </c>
      <c r="I52" s="3"/>
      <c r="J52" s="3"/>
    </row>
    <row r="53" spans="4:10" ht="19.5" customHeight="1">
      <c r="D53" s="95" t="s">
        <v>160</v>
      </c>
      <c r="E53" s="91"/>
      <c r="F53" s="91">
        <f t="shared" si="1"/>
        <v>164.88</v>
      </c>
      <c r="G53" s="91">
        <v>164.88</v>
      </c>
      <c r="H53" s="91"/>
      <c r="I53" s="3"/>
      <c r="J53" s="3"/>
    </row>
    <row r="54" spans="4:10" ht="19.5" customHeight="1">
      <c r="D54" s="96" t="s">
        <v>196</v>
      </c>
      <c r="E54" s="91"/>
      <c r="F54" s="91">
        <f t="shared" si="1"/>
        <v>99</v>
      </c>
      <c r="G54" s="91"/>
      <c r="H54" s="91">
        <v>99</v>
      </c>
      <c r="I54" s="3"/>
      <c r="J54" s="3"/>
    </row>
    <row r="55" spans="4:10" ht="10.5" customHeight="1" hidden="1">
      <c r="D55" s="96" t="s">
        <v>197</v>
      </c>
      <c r="E55" s="91"/>
      <c r="F55" s="91">
        <f t="shared" si="1"/>
        <v>0</v>
      </c>
      <c r="G55" s="91"/>
      <c r="H55" s="91"/>
      <c r="I55" s="3"/>
      <c r="J55" s="3"/>
    </row>
    <row r="56" spans="4:10" ht="19.5" customHeight="1">
      <c r="D56" s="98" t="s">
        <v>198</v>
      </c>
      <c r="E56" s="91"/>
      <c r="F56" s="91">
        <f t="shared" si="1"/>
        <v>0</v>
      </c>
      <c r="G56" s="91"/>
      <c r="H56" s="91"/>
      <c r="I56" s="3"/>
      <c r="J56" s="3"/>
    </row>
    <row r="57" spans="4:10" ht="19.5" customHeight="1">
      <c r="D57" s="96" t="s">
        <v>199</v>
      </c>
      <c r="E57" s="91"/>
      <c r="F57" s="91">
        <f t="shared" si="1"/>
        <v>0</v>
      </c>
      <c r="G57" s="91"/>
      <c r="H57" s="91"/>
      <c r="I57" s="3"/>
      <c r="J57" s="3"/>
    </row>
    <row r="58" spans="4:10" ht="19.5" customHeight="1">
      <c r="D58" s="98" t="s">
        <v>200</v>
      </c>
      <c r="E58" s="91"/>
      <c r="F58" s="91">
        <f t="shared" si="1"/>
        <v>164.83999999999997</v>
      </c>
      <c r="G58" s="91">
        <f>G59+G60</f>
        <v>129.79</v>
      </c>
      <c r="H58" s="91">
        <f>H59+H60</f>
        <v>35.05</v>
      </c>
      <c r="I58" s="2"/>
      <c r="J58" s="3"/>
    </row>
    <row r="59" spans="4:10" ht="19.5" customHeight="1">
      <c r="D59" s="98" t="s">
        <v>201</v>
      </c>
      <c r="E59" s="91"/>
      <c r="F59" s="91">
        <f t="shared" si="1"/>
        <v>129.79</v>
      </c>
      <c r="G59" s="91">
        <v>129.79</v>
      </c>
      <c r="H59" s="91"/>
      <c r="I59" s="3"/>
      <c r="J59" s="3"/>
    </row>
    <row r="60" spans="4:10" ht="19.5" customHeight="1">
      <c r="D60" s="96" t="s">
        <v>202</v>
      </c>
      <c r="E60" s="91"/>
      <c r="F60" s="91">
        <f t="shared" si="1"/>
        <v>35.05</v>
      </c>
      <c r="G60" s="91"/>
      <c r="H60" s="91">
        <v>35.05</v>
      </c>
      <c r="I60" s="2"/>
      <c r="J60" s="3"/>
    </row>
    <row r="61" spans="4:10" ht="19.5" customHeight="1">
      <c r="D61" s="98" t="s">
        <v>203</v>
      </c>
      <c r="E61" s="91"/>
      <c r="F61" s="91">
        <f aca="true" t="shared" si="2" ref="F61:F107">G61+H61</f>
        <v>181.38</v>
      </c>
      <c r="G61" s="91">
        <f>G62+G64</f>
        <v>146.92</v>
      </c>
      <c r="H61" s="91">
        <f>H62+H64</f>
        <v>34.46</v>
      </c>
      <c r="I61" s="3"/>
      <c r="J61" s="3"/>
    </row>
    <row r="62" spans="4:10" ht="16.5" customHeight="1">
      <c r="D62" s="95" t="s">
        <v>160</v>
      </c>
      <c r="E62" s="91"/>
      <c r="F62" s="91">
        <f t="shared" si="2"/>
        <v>146.92</v>
      </c>
      <c r="G62" s="91">
        <v>146.92</v>
      </c>
      <c r="H62" s="91"/>
      <c r="I62" s="3"/>
      <c r="J62" s="3"/>
    </row>
    <row r="63" spans="4:10" ht="12" customHeight="1" hidden="1">
      <c r="D63" s="95" t="s">
        <v>170</v>
      </c>
      <c r="E63" s="91"/>
      <c r="F63" s="91">
        <f t="shared" si="2"/>
        <v>0</v>
      </c>
      <c r="G63" s="91"/>
      <c r="H63" s="91"/>
      <c r="I63" s="3"/>
      <c r="J63" s="3"/>
    </row>
    <row r="64" spans="4:10" ht="19.5" customHeight="1">
      <c r="D64" s="96" t="s">
        <v>204</v>
      </c>
      <c r="E64" s="91"/>
      <c r="F64" s="91">
        <f t="shared" si="2"/>
        <v>34.46</v>
      </c>
      <c r="G64" s="91"/>
      <c r="H64" s="91">
        <v>34.46</v>
      </c>
      <c r="I64" s="3"/>
      <c r="J64" s="3"/>
    </row>
    <row r="65" spans="4:10" ht="36.75" customHeight="1">
      <c r="D65" s="104" t="s">
        <v>205</v>
      </c>
      <c r="E65" s="91"/>
      <c r="F65" s="91">
        <f t="shared" si="2"/>
        <v>2882.66</v>
      </c>
      <c r="G65" s="91">
        <f>G66+G67</f>
        <v>735.47</v>
      </c>
      <c r="H65" s="91">
        <f>H66+H67</f>
        <v>2147.19</v>
      </c>
      <c r="I65" s="3"/>
      <c r="J65" s="3"/>
    </row>
    <row r="66" spans="4:10" ht="19.5" customHeight="1">
      <c r="D66" s="95" t="s">
        <v>160</v>
      </c>
      <c r="E66" s="91"/>
      <c r="F66" s="91">
        <f t="shared" si="2"/>
        <v>735.47</v>
      </c>
      <c r="G66" s="91">
        <v>735.47</v>
      </c>
      <c r="H66" s="91"/>
      <c r="I66" s="3"/>
      <c r="J66" s="3"/>
    </row>
    <row r="67" spans="4:10" ht="27" customHeight="1">
      <c r="D67" s="105" t="s">
        <v>206</v>
      </c>
      <c r="E67" s="91"/>
      <c r="F67" s="91">
        <f t="shared" si="2"/>
        <v>2147.19</v>
      </c>
      <c r="G67" s="91"/>
      <c r="H67" s="91">
        <v>2147.19</v>
      </c>
      <c r="I67" s="3"/>
      <c r="J67" s="3"/>
    </row>
    <row r="68" spans="4:10" ht="19.5" customHeight="1">
      <c r="D68" s="98" t="s">
        <v>207</v>
      </c>
      <c r="E68" s="91"/>
      <c r="F68" s="91">
        <f t="shared" si="2"/>
        <v>656.21</v>
      </c>
      <c r="G68" s="91">
        <f>G69+G70+G71</f>
        <v>431.5</v>
      </c>
      <c r="H68" s="91">
        <f>H69+H70+H71</f>
        <v>224.71</v>
      </c>
      <c r="I68" s="3"/>
      <c r="J68" s="3"/>
    </row>
    <row r="69" spans="4:10" ht="19.5" customHeight="1">
      <c r="D69" s="95" t="s">
        <v>160</v>
      </c>
      <c r="E69" s="91"/>
      <c r="F69" s="91">
        <f t="shared" si="2"/>
        <v>431.5</v>
      </c>
      <c r="G69" s="91">
        <v>431.5</v>
      </c>
      <c r="H69" s="91"/>
      <c r="I69" s="3"/>
      <c r="J69" s="3"/>
    </row>
    <row r="70" spans="4:10" ht="19.5" customHeight="1">
      <c r="D70" s="95" t="s">
        <v>170</v>
      </c>
      <c r="E70" s="91"/>
      <c r="F70" s="91">
        <f t="shared" si="2"/>
        <v>24</v>
      </c>
      <c r="G70" s="91"/>
      <c r="H70" s="91">
        <v>24</v>
      </c>
      <c r="I70" s="3"/>
      <c r="J70" s="3"/>
    </row>
    <row r="71" spans="4:10" s="81" customFormat="1" ht="19.5" customHeight="1">
      <c r="D71" s="96" t="s">
        <v>208</v>
      </c>
      <c r="E71" s="106"/>
      <c r="F71" s="91">
        <f t="shared" si="2"/>
        <v>200.71</v>
      </c>
      <c r="G71" s="106"/>
      <c r="H71" s="91">
        <v>200.71</v>
      </c>
      <c r="I71" s="109"/>
      <c r="J71" s="109"/>
    </row>
    <row r="72" spans="4:10" ht="19.5" customHeight="1">
      <c r="D72" s="98" t="s">
        <v>209</v>
      </c>
      <c r="E72" s="91"/>
      <c r="F72" s="91">
        <f t="shared" si="2"/>
        <v>508.09</v>
      </c>
      <c r="G72" s="91">
        <f>G73+G74</f>
        <v>287.09</v>
      </c>
      <c r="H72" s="91">
        <f>H73+H74</f>
        <v>221</v>
      </c>
      <c r="I72" s="3"/>
      <c r="J72" s="3"/>
    </row>
    <row r="73" spans="4:10" ht="19.5" customHeight="1">
      <c r="D73" s="95" t="s">
        <v>160</v>
      </c>
      <c r="E73" s="91"/>
      <c r="F73" s="91">
        <f t="shared" si="2"/>
        <v>287.09</v>
      </c>
      <c r="G73" s="91">
        <v>287.09</v>
      </c>
      <c r="H73" s="91"/>
      <c r="I73" s="3"/>
      <c r="J73" s="3"/>
    </row>
    <row r="74" spans="4:10" ht="19.5" customHeight="1">
      <c r="D74" s="96" t="s">
        <v>210</v>
      </c>
      <c r="E74" s="91"/>
      <c r="F74" s="91">
        <f t="shared" si="2"/>
        <v>221</v>
      </c>
      <c r="G74" s="91"/>
      <c r="H74" s="91">
        <v>221</v>
      </c>
      <c r="I74" s="3"/>
      <c r="J74" s="3"/>
    </row>
    <row r="75" spans="4:10" ht="19.5" customHeight="1">
      <c r="D75" s="98" t="s">
        <v>211</v>
      </c>
      <c r="E75" s="91"/>
      <c r="F75" s="91">
        <f t="shared" si="2"/>
        <v>222.47</v>
      </c>
      <c r="G75" s="91">
        <f>G76+G77+G78</f>
        <v>186.22</v>
      </c>
      <c r="H75" s="91">
        <f>H76+H77+H78</f>
        <v>36.25</v>
      </c>
      <c r="I75" s="3"/>
      <c r="J75" s="3"/>
    </row>
    <row r="76" spans="4:10" ht="19.5" customHeight="1">
      <c r="D76" s="95" t="s">
        <v>160</v>
      </c>
      <c r="E76" s="91"/>
      <c r="F76" s="91">
        <f t="shared" si="2"/>
        <v>186.22</v>
      </c>
      <c r="G76" s="91">
        <v>186.22</v>
      </c>
      <c r="H76" s="91"/>
      <c r="I76" s="3"/>
      <c r="J76" s="3"/>
    </row>
    <row r="77" spans="4:10" ht="19.5" customHeight="1">
      <c r="D77" s="95" t="s">
        <v>212</v>
      </c>
      <c r="E77" s="91"/>
      <c r="F77" s="91">
        <f t="shared" si="2"/>
        <v>20.25</v>
      </c>
      <c r="G77" s="91"/>
      <c r="H77" s="91">
        <v>20.25</v>
      </c>
      <c r="I77" s="3"/>
      <c r="J77" s="3"/>
    </row>
    <row r="78" spans="4:10" ht="19.5" customHeight="1">
      <c r="D78" s="96" t="s">
        <v>213</v>
      </c>
      <c r="E78" s="91"/>
      <c r="F78" s="91">
        <f t="shared" si="2"/>
        <v>16</v>
      </c>
      <c r="G78" s="91"/>
      <c r="H78" s="91">
        <v>16</v>
      </c>
      <c r="I78" s="3"/>
      <c r="J78" s="3"/>
    </row>
    <row r="79" spans="4:10" ht="19.5" customHeight="1">
      <c r="D79" s="107" t="s">
        <v>214</v>
      </c>
      <c r="E79" s="91"/>
      <c r="F79" s="91">
        <f t="shared" si="2"/>
        <v>1837.2400000000002</v>
      </c>
      <c r="G79" s="91">
        <f>G80+G81+G82+G83+G85+G86+G84</f>
        <v>1527.69</v>
      </c>
      <c r="H79" s="91">
        <f>H80+H81+H82+H83+H85+H86+H84</f>
        <v>309.55000000000007</v>
      </c>
      <c r="I79" s="3"/>
      <c r="J79" s="3"/>
    </row>
    <row r="80" spans="4:10" ht="19.5" customHeight="1">
      <c r="D80" s="96" t="s">
        <v>160</v>
      </c>
      <c r="E80" s="91"/>
      <c r="F80" s="91">
        <f t="shared" si="2"/>
        <v>1527.69</v>
      </c>
      <c r="G80" s="91">
        <v>1527.69</v>
      </c>
      <c r="H80" s="91"/>
      <c r="I80" s="3"/>
      <c r="J80" s="3"/>
    </row>
    <row r="81" spans="4:10" ht="19.5" customHeight="1">
      <c r="D81" s="96" t="s">
        <v>170</v>
      </c>
      <c r="E81" s="91"/>
      <c r="F81" s="91">
        <f t="shared" si="2"/>
        <v>36</v>
      </c>
      <c r="G81" s="91"/>
      <c r="H81" s="91">
        <v>36</v>
      </c>
      <c r="I81" s="3"/>
      <c r="J81" s="3"/>
    </row>
    <row r="82" spans="1:10" ht="19.5" customHeight="1">
      <c r="A82" t="s">
        <v>215</v>
      </c>
      <c r="D82" s="96" t="s">
        <v>216</v>
      </c>
      <c r="E82" s="91"/>
      <c r="F82" s="91">
        <f t="shared" si="2"/>
        <v>107.67</v>
      </c>
      <c r="G82" s="91"/>
      <c r="H82" s="91">
        <v>107.67</v>
      </c>
      <c r="I82" s="3"/>
      <c r="J82" s="3"/>
    </row>
    <row r="83" spans="4:10" ht="19.5" customHeight="1">
      <c r="D83" s="96" t="s">
        <v>217</v>
      </c>
      <c r="E83" s="91"/>
      <c r="F83" s="91">
        <f t="shared" si="2"/>
        <v>61.42</v>
      </c>
      <c r="G83" s="91"/>
      <c r="H83" s="91">
        <v>61.42</v>
      </c>
      <c r="I83" s="3"/>
      <c r="J83" s="3"/>
    </row>
    <row r="84" spans="4:10" ht="19.5" customHeight="1">
      <c r="D84" s="96" t="s">
        <v>218</v>
      </c>
      <c r="E84" s="91"/>
      <c r="F84" s="91">
        <f t="shared" si="2"/>
        <v>2</v>
      </c>
      <c r="G84" s="91"/>
      <c r="H84" s="91">
        <v>2</v>
      </c>
      <c r="I84" s="3"/>
      <c r="J84" s="3"/>
    </row>
    <row r="85" spans="4:10" ht="19.5" customHeight="1">
      <c r="D85" s="96" t="s">
        <v>219</v>
      </c>
      <c r="E85" s="91"/>
      <c r="F85" s="91">
        <f t="shared" si="2"/>
        <v>17.4</v>
      </c>
      <c r="G85" s="91"/>
      <c r="H85" s="91">
        <v>17.4</v>
      </c>
      <c r="I85" s="3"/>
      <c r="J85" s="3"/>
    </row>
    <row r="86" spans="4:10" ht="19.5" customHeight="1">
      <c r="D86" s="96" t="s">
        <v>220</v>
      </c>
      <c r="E86" s="91"/>
      <c r="F86" s="91">
        <f t="shared" si="2"/>
        <v>85.06</v>
      </c>
      <c r="G86" s="91"/>
      <c r="H86" s="91">
        <v>85.06</v>
      </c>
      <c r="I86" s="3"/>
      <c r="J86" s="3"/>
    </row>
    <row r="87" spans="4:10" ht="19.5" customHeight="1">
      <c r="D87" s="108" t="s">
        <v>221</v>
      </c>
      <c r="E87" s="91"/>
      <c r="F87" s="91">
        <f t="shared" si="2"/>
        <v>250.8</v>
      </c>
      <c r="G87" s="91"/>
      <c r="H87" s="91">
        <f>H88</f>
        <v>250.8</v>
      </c>
      <c r="I87" s="3"/>
      <c r="J87" s="3"/>
    </row>
    <row r="88" spans="4:10" ht="19.5" customHeight="1">
      <c r="D88" s="98" t="s">
        <v>222</v>
      </c>
      <c r="E88" s="91"/>
      <c r="F88" s="91">
        <f t="shared" si="2"/>
        <v>250.8</v>
      </c>
      <c r="G88" s="91">
        <f>G89+G91</f>
        <v>0</v>
      </c>
      <c r="H88" s="91">
        <f>H89+H91</f>
        <v>250.8</v>
      </c>
      <c r="I88" s="3"/>
      <c r="J88" s="3"/>
    </row>
    <row r="89" spans="4:10" ht="19.5" customHeight="1">
      <c r="D89" s="96" t="s">
        <v>223</v>
      </c>
      <c r="E89" s="91"/>
      <c r="F89" s="91">
        <f t="shared" si="2"/>
        <v>51.5</v>
      </c>
      <c r="G89" s="91"/>
      <c r="H89" s="91">
        <v>51.5</v>
      </c>
      <c r="I89" s="3"/>
      <c r="J89" s="3"/>
    </row>
    <row r="90" spans="4:10" ht="19.5" customHeight="1" hidden="1">
      <c r="D90" s="96" t="s">
        <v>224</v>
      </c>
      <c r="E90" s="91"/>
      <c r="F90" s="91">
        <f t="shared" si="2"/>
        <v>0</v>
      </c>
      <c r="G90" s="91"/>
      <c r="H90" s="91"/>
      <c r="I90" s="3"/>
      <c r="J90" s="3"/>
    </row>
    <row r="91" spans="4:10" ht="19.5" customHeight="1">
      <c r="D91" s="96" t="s">
        <v>225</v>
      </c>
      <c r="E91" s="91"/>
      <c r="F91" s="91">
        <f t="shared" si="2"/>
        <v>199.3</v>
      </c>
      <c r="G91" s="91"/>
      <c r="H91" s="91">
        <v>199.3</v>
      </c>
      <c r="I91" s="3"/>
      <c r="J91" s="3"/>
    </row>
    <row r="92" spans="4:10" ht="19.5" customHeight="1" hidden="1">
      <c r="D92" s="98" t="s">
        <v>226</v>
      </c>
      <c r="E92" s="91"/>
      <c r="F92" s="91">
        <f t="shared" si="2"/>
        <v>0</v>
      </c>
      <c r="G92" s="91"/>
      <c r="H92" s="91"/>
      <c r="I92" s="3"/>
      <c r="J92" s="3"/>
    </row>
    <row r="93" spans="4:10" ht="19.5" customHeight="1" hidden="1">
      <c r="D93" s="96" t="s">
        <v>227</v>
      </c>
      <c r="E93" s="91"/>
      <c r="F93" s="91">
        <f t="shared" si="2"/>
        <v>0</v>
      </c>
      <c r="G93" s="91"/>
      <c r="H93" s="91"/>
      <c r="I93" s="3"/>
      <c r="J93" s="3"/>
    </row>
    <row r="94" spans="4:10" ht="19.5" customHeight="1">
      <c r="D94" s="108" t="s">
        <v>228</v>
      </c>
      <c r="E94" s="91"/>
      <c r="F94" s="91">
        <f t="shared" si="2"/>
        <v>393.8</v>
      </c>
      <c r="G94" s="91">
        <f>G99+G106</f>
        <v>275.94</v>
      </c>
      <c r="H94" s="91">
        <f>H99+H106</f>
        <v>117.86</v>
      </c>
      <c r="I94" s="3"/>
      <c r="J94" s="3"/>
    </row>
    <row r="95" spans="4:10" ht="19.5" customHeight="1" hidden="1">
      <c r="D95" s="98" t="s">
        <v>229</v>
      </c>
      <c r="E95" s="91"/>
      <c r="F95" s="91">
        <f t="shared" si="2"/>
        <v>0</v>
      </c>
      <c r="G95" s="91"/>
      <c r="H95" s="91"/>
      <c r="I95" s="3"/>
      <c r="J95" s="3"/>
    </row>
    <row r="96" spans="4:10" ht="19.5" customHeight="1" hidden="1">
      <c r="D96" s="95" t="s">
        <v>160</v>
      </c>
      <c r="E96" s="91"/>
      <c r="F96" s="91">
        <f t="shared" si="2"/>
        <v>0</v>
      </c>
      <c r="G96" s="91"/>
      <c r="H96" s="91"/>
      <c r="I96" s="3"/>
      <c r="J96" s="3"/>
    </row>
    <row r="97" spans="4:10" ht="19.5" customHeight="1" hidden="1">
      <c r="D97" s="96" t="s">
        <v>230</v>
      </c>
      <c r="E97" s="91"/>
      <c r="F97" s="91">
        <f t="shared" si="2"/>
        <v>0</v>
      </c>
      <c r="G97" s="91"/>
      <c r="H97" s="91"/>
      <c r="I97" s="3"/>
      <c r="J97" s="3"/>
    </row>
    <row r="98" spans="4:10" ht="19.5" customHeight="1" hidden="1">
      <c r="D98" s="96" t="s">
        <v>231</v>
      </c>
      <c r="E98" s="91"/>
      <c r="F98" s="91">
        <f t="shared" si="2"/>
        <v>0</v>
      </c>
      <c r="G98" s="91"/>
      <c r="H98" s="91"/>
      <c r="I98" s="3"/>
      <c r="J98" s="3"/>
    </row>
    <row r="99" spans="4:10" ht="19.5" customHeight="1">
      <c r="D99" s="98" t="s">
        <v>232</v>
      </c>
      <c r="E99" s="91"/>
      <c r="F99" s="91">
        <f t="shared" si="2"/>
        <v>387.8</v>
      </c>
      <c r="G99" s="91">
        <f>G100+G101+G102+G103+G104+G105</f>
        <v>275.94</v>
      </c>
      <c r="H99" s="91">
        <f>H100+H101+H102+H103+H104+H105</f>
        <v>111.86</v>
      </c>
      <c r="I99" s="3"/>
      <c r="J99" s="3"/>
    </row>
    <row r="100" spans="4:10" ht="19.5" customHeight="1">
      <c r="D100" s="95" t="s">
        <v>160</v>
      </c>
      <c r="E100" s="91"/>
      <c r="F100" s="91">
        <f t="shared" si="2"/>
        <v>275.94</v>
      </c>
      <c r="G100" s="91">
        <v>275.94</v>
      </c>
      <c r="H100" s="91"/>
      <c r="I100" s="3"/>
      <c r="J100" s="3"/>
    </row>
    <row r="101" spans="4:10" ht="19.5" customHeight="1">
      <c r="D101" s="96" t="s">
        <v>233</v>
      </c>
      <c r="E101" s="91"/>
      <c r="F101" s="91">
        <f t="shared" si="2"/>
        <v>15.3</v>
      </c>
      <c r="G101" s="91"/>
      <c r="H101" s="91">
        <v>15.3</v>
      </c>
      <c r="I101" s="3"/>
      <c r="J101" s="3"/>
    </row>
    <row r="102" spans="4:10" ht="19.5" customHeight="1">
      <c r="D102" s="96" t="s">
        <v>234</v>
      </c>
      <c r="E102" s="91"/>
      <c r="F102" s="91">
        <f t="shared" si="2"/>
        <v>27.48</v>
      </c>
      <c r="G102" s="91"/>
      <c r="H102" s="91">
        <v>27.48</v>
      </c>
      <c r="I102" s="3"/>
      <c r="J102" s="3"/>
    </row>
    <row r="103" spans="4:10" ht="19.5" customHeight="1">
      <c r="D103" s="96" t="s">
        <v>235</v>
      </c>
      <c r="E103" s="91"/>
      <c r="F103" s="91">
        <f t="shared" si="2"/>
        <v>12.67</v>
      </c>
      <c r="G103" s="91"/>
      <c r="H103" s="91">
        <v>12.67</v>
      </c>
      <c r="I103" s="3"/>
      <c r="J103" s="3"/>
    </row>
    <row r="104" spans="4:10" ht="19.5" customHeight="1">
      <c r="D104" s="96" t="s">
        <v>236</v>
      </c>
      <c r="E104" s="91"/>
      <c r="F104" s="91">
        <f t="shared" si="2"/>
        <v>23</v>
      </c>
      <c r="G104" s="91"/>
      <c r="H104" s="91">
        <v>23</v>
      </c>
      <c r="I104" s="3"/>
      <c r="J104" s="3"/>
    </row>
    <row r="105" spans="4:10" ht="19.5" customHeight="1">
      <c r="D105" s="96" t="s">
        <v>237</v>
      </c>
      <c r="E105" s="91"/>
      <c r="F105" s="91">
        <f t="shared" si="2"/>
        <v>33.41</v>
      </c>
      <c r="G105" s="91"/>
      <c r="H105" s="91">
        <v>33.41</v>
      </c>
      <c r="I105" s="3"/>
      <c r="J105" s="3"/>
    </row>
    <row r="106" spans="4:10" ht="19.5" customHeight="1">
      <c r="D106" s="98" t="s">
        <v>238</v>
      </c>
      <c r="E106" s="91"/>
      <c r="F106" s="91">
        <f t="shared" si="2"/>
        <v>6</v>
      </c>
      <c r="G106" s="91"/>
      <c r="H106" s="91">
        <f>H107</f>
        <v>6</v>
      </c>
      <c r="I106" s="3"/>
      <c r="J106" s="3"/>
    </row>
    <row r="107" spans="4:10" ht="19.5" customHeight="1">
      <c r="D107" s="96" t="s">
        <v>239</v>
      </c>
      <c r="E107" s="91"/>
      <c r="F107" s="91">
        <f t="shared" si="2"/>
        <v>6</v>
      </c>
      <c r="G107" s="91"/>
      <c r="H107" s="91">
        <v>6</v>
      </c>
      <c r="I107" s="3"/>
      <c r="J107" s="3"/>
    </row>
    <row r="108" spans="4:10" ht="19.5" customHeight="1">
      <c r="D108" s="108" t="s">
        <v>240</v>
      </c>
      <c r="E108" s="91"/>
      <c r="F108" s="91">
        <f aca="true" t="shared" si="3" ref="F108:F171">G108+H108</f>
        <v>30994.740000000005</v>
      </c>
      <c r="G108" s="91">
        <f>G109+G112+G117+G119+G121</f>
        <v>22609.180000000004</v>
      </c>
      <c r="H108" s="91">
        <f>H109+H112+H117+H119+H121</f>
        <v>8385.560000000001</v>
      </c>
      <c r="I108" s="3"/>
      <c r="J108" s="3"/>
    </row>
    <row r="109" spans="4:10" ht="19.5" customHeight="1">
      <c r="D109" s="98" t="s">
        <v>241</v>
      </c>
      <c r="E109" s="91"/>
      <c r="F109" s="91">
        <f t="shared" si="3"/>
        <v>351.42999999999995</v>
      </c>
      <c r="G109" s="91">
        <f>G110+G111</f>
        <v>278.33</v>
      </c>
      <c r="H109" s="91">
        <f>H110+H111</f>
        <v>73.1</v>
      </c>
      <c r="I109" s="3"/>
      <c r="J109" s="3"/>
    </row>
    <row r="110" spans="4:10" ht="19.5" customHeight="1">
      <c r="D110" s="95" t="s">
        <v>160</v>
      </c>
      <c r="E110" s="91"/>
      <c r="F110" s="91">
        <f t="shared" si="3"/>
        <v>278.33</v>
      </c>
      <c r="G110" s="91">
        <v>278.33</v>
      </c>
      <c r="H110" s="91"/>
      <c r="I110" s="3"/>
      <c r="J110" s="3"/>
    </row>
    <row r="111" spans="4:10" ht="19.5" customHeight="1">
      <c r="D111" s="96" t="s">
        <v>242</v>
      </c>
      <c r="E111" s="91"/>
      <c r="F111" s="91">
        <f t="shared" si="3"/>
        <v>73.1</v>
      </c>
      <c r="G111" s="91"/>
      <c r="H111" s="91">
        <v>73.1</v>
      </c>
      <c r="I111" s="3"/>
      <c r="J111" s="3"/>
    </row>
    <row r="112" spans="4:10" ht="19.5" customHeight="1">
      <c r="D112" s="98" t="s">
        <v>243</v>
      </c>
      <c r="E112" s="91"/>
      <c r="F112" s="91">
        <f t="shared" si="3"/>
        <v>28891.850000000002</v>
      </c>
      <c r="G112" s="91">
        <f>G113+G114+G115+G116</f>
        <v>22211.47</v>
      </c>
      <c r="H112" s="91">
        <f>H113+H114+H115+H116</f>
        <v>6680.38</v>
      </c>
      <c r="I112" s="3"/>
      <c r="J112" s="3"/>
    </row>
    <row r="113" spans="4:10" ht="19.5" customHeight="1">
      <c r="D113" s="96" t="s">
        <v>244</v>
      </c>
      <c r="E113" s="91"/>
      <c r="F113" s="91">
        <f t="shared" si="3"/>
        <v>1910.57</v>
      </c>
      <c r="G113" s="91">
        <v>402.21</v>
      </c>
      <c r="H113" s="91">
        <v>1508.36</v>
      </c>
      <c r="I113" s="3"/>
      <c r="J113" s="3"/>
    </row>
    <row r="114" spans="4:10" ht="19.5" customHeight="1">
      <c r="D114" s="96" t="s">
        <v>245</v>
      </c>
      <c r="E114" s="91"/>
      <c r="F114" s="91">
        <f t="shared" si="3"/>
        <v>18298.18</v>
      </c>
      <c r="G114" s="91">
        <v>14045.68</v>
      </c>
      <c r="H114" s="91">
        <v>4252.5</v>
      </c>
      <c r="I114" s="3"/>
      <c r="J114" s="3"/>
    </row>
    <row r="115" spans="4:10" ht="19.5" customHeight="1">
      <c r="D115" s="96" t="s">
        <v>246</v>
      </c>
      <c r="E115" s="91"/>
      <c r="F115" s="91">
        <f t="shared" si="3"/>
        <v>8622.3</v>
      </c>
      <c r="G115" s="91">
        <v>7763.58</v>
      </c>
      <c r="H115" s="91">
        <v>858.72</v>
      </c>
      <c r="I115" s="3"/>
      <c r="J115" s="3"/>
    </row>
    <row r="116" spans="4:10" ht="19.5" customHeight="1">
      <c r="D116" s="96" t="s">
        <v>247</v>
      </c>
      <c r="E116" s="91"/>
      <c r="F116" s="91">
        <f t="shared" si="3"/>
        <v>60.8</v>
      </c>
      <c r="G116" s="91"/>
      <c r="H116" s="91">
        <v>60.8</v>
      </c>
      <c r="I116" s="3"/>
      <c r="J116" s="3"/>
    </row>
    <row r="117" spans="4:10" ht="19.5" customHeight="1">
      <c r="D117" s="98" t="s">
        <v>248</v>
      </c>
      <c r="E117" s="91"/>
      <c r="F117" s="91">
        <f t="shared" si="3"/>
        <v>191.68</v>
      </c>
      <c r="G117" s="91">
        <f>G118</f>
        <v>119.38</v>
      </c>
      <c r="H117" s="91">
        <f>H118</f>
        <v>72.3</v>
      </c>
      <c r="I117" s="3"/>
      <c r="J117" s="3"/>
    </row>
    <row r="118" spans="4:10" ht="19.5" customHeight="1">
      <c r="D118" s="96" t="s">
        <v>249</v>
      </c>
      <c r="E118" s="91"/>
      <c r="F118" s="91">
        <f t="shared" si="3"/>
        <v>191.68</v>
      </c>
      <c r="G118" s="91">
        <v>119.38</v>
      </c>
      <c r="H118" s="91">
        <v>72.3</v>
      </c>
      <c r="I118" s="3"/>
      <c r="J118" s="3"/>
    </row>
    <row r="119" spans="4:10" ht="19.5" customHeight="1">
      <c r="D119" s="98" t="s">
        <v>250</v>
      </c>
      <c r="E119" s="91"/>
      <c r="F119" s="91">
        <f t="shared" si="3"/>
        <v>280</v>
      </c>
      <c r="G119" s="91">
        <f>G120</f>
        <v>0</v>
      </c>
      <c r="H119" s="91">
        <f>H120</f>
        <v>280</v>
      </c>
      <c r="I119" s="3"/>
      <c r="J119" s="3"/>
    </row>
    <row r="120" spans="4:10" ht="19.5" customHeight="1">
      <c r="D120" s="96" t="s">
        <v>251</v>
      </c>
      <c r="E120" s="91"/>
      <c r="F120" s="91">
        <f t="shared" si="3"/>
        <v>280</v>
      </c>
      <c r="G120" s="91"/>
      <c r="H120" s="91">
        <v>280</v>
      </c>
      <c r="I120" s="3"/>
      <c r="J120" s="3"/>
    </row>
    <row r="121" spans="4:10" ht="19.5" customHeight="1">
      <c r="D121" s="98" t="s">
        <v>252</v>
      </c>
      <c r="E121" s="91"/>
      <c r="F121" s="91">
        <f t="shared" si="3"/>
        <v>1279.78</v>
      </c>
      <c r="G121" s="91"/>
      <c r="H121" s="91">
        <f>H122+H124</f>
        <v>1279.78</v>
      </c>
      <c r="I121" s="3"/>
      <c r="J121" s="3"/>
    </row>
    <row r="122" spans="4:10" ht="19.5" customHeight="1">
      <c r="D122" s="96" t="s">
        <v>253</v>
      </c>
      <c r="E122" s="91"/>
      <c r="F122" s="91">
        <f t="shared" si="3"/>
        <v>164.83</v>
      </c>
      <c r="G122" s="91"/>
      <c r="H122" s="91">
        <v>164.83</v>
      </c>
      <c r="I122" s="3"/>
      <c r="J122" s="3"/>
    </row>
    <row r="123" spans="4:10" ht="19.5" customHeight="1" hidden="1">
      <c r="D123" s="96" t="s">
        <v>254</v>
      </c>
      <c r="E123" s="91"/>
      <c r="F123" s="91">
        <f t="shared" si="3"/>
        <v>0</v>
      </c>
      <c r="G123" s="91"/>
      <c r="H123" s="91"/>
      <c r="I123" s="3"/>
      <c r="J123" s="3"/>
    </row>
    <row r="124" spans="4:10" ht="19.5" customHeight="1">
      <c r="D124" s="96" t="s">
        <v>255</v>
      </c>
      <c r="E124" s="91"/>
      <c r="F124" s="91">
        <f t="shared" si="3"/>
        <v>1114.95</v>
      </c>
      <c r="G124" s="91"/>
      <c r="H124" s="91">
        <v>1114.95</v>
      </c>
      <c r="I124" s="3"/>
      <c r="J124" s="3"/>
    </row>
    <row r="125" spans="4:10" ht="19.5" customHeight="1">
      <c r="D125" s="108" t="s">
        <v>135</v>
      </c>
      <c r="E125" s="91"/>
      <c r="F125" s="91">
        <f t="shared" si="3"/>
        <v>493.9</v>
      </c>
      <c r="G125" s="91">
        <f>G126+G129</f>
        <v>308.24</v>
      </c>
      <c r="H125" s="91">
        <f>H126+H129</f>
        <v>185.66</v>
      </c>
      <c r="I125" s="3"/>
      <c r="J125" s="3"/>
    </row>
    <row r="126" spans="4:10" ht="19.5" customHeight="1">
      <c r="D126" s="98" t="s">
        <v>256</v>
      </c>
      <c r="E126" s="91"/>
      <c r="F126" s="91">
        <f t="shared" si="3"/>
        <v>331.90000000000003</v>
      </c>
      <c r="G126" s="91">
        <f>G127+G128</f>
        <v>308.24</v>
      </c>
      <c r="H126" s="91">
        <f>H127+H128</f>
        <v>23.66</v>
      </c>
      <c r="I126" s="3"/>
      <c r="J126" s="3"/>
    </row>
    <row r="127" spans="4:10" ht="19.5" customHeight="1">
      <c r="D127" s="95" t="s">
        <v>160</v>
      </c>
      <c r="E127" s="91"/>
      <c r="F127" s="91">
        <f t="shared" si="3"/>
        <v>308.24</v>
      </c>
      <c r="G127" s="91">
        <v>308.24</v>
      </c>
      <c r="H127" s="91"/>
      <c r="I127" s="3"/>
      <c r="J127" s="3"/>
    </row>
    <row r="128" spans="4:10" ht="19.5" customHeight="1">
      <c r="D128" s="99" t="s">
        <v>257</v>
      </c>
      <c r="E128" s="91"/>
      <c r="F128" s="91">
        <f t="shared" si="3"/>
        <v>23.66</v>
      </c>
      <c r="G128" s="91"/>
      <c r="H128" s="91">
        <v>23.66</v>
      </c>
      <c r="I128" s="3"/>
      <c r="J128" s="3"/>
    </row>
    <row r="129" spans="4:10" ht="19.5" customHeight="1">
      <c r="D129" s="98" t="s">
        <v>258</v>
      </c>
      <c r="E129" s="91"/>
      <c r="F129" s="91">
        <f t="shared" si="3"/>
        <v>162</v>
      </c>
      <c r="G129" s="91"/>
      <c r="H129" s="91">
        <f>H130</f>
        <v>162</v>
      </c>
      <c r="I129" s="3"/>
      <c r="J129" s="3"/>
    </row>
    <row r="130" spans="4:10" ht="19.5" customHeight="1">
      <c r="D130" s="96" t="s">
        <v>259</v>
      </c>
      <c r="E130" s="91"/>
      <c r="F130" s="91">
        <f t="shared" si="3"/>
        <v>162</v>
      </c>
      <c r="G130" s="91"/>
      <c r="H130" s="91">
        <v>162</v>
      </c>
      <c r="I130" s="3"/>
      <c r="J130" s="3"/>
    </row>
    <row r="131" spans="4:10" ht="19.5" customHeight="1" hidden="1">
      <c r="D131" s="98" t="s">
        <v>260</v>
      </c>
      <c r="E131" s="91"/>
      <c r="F131" s="91">
        <f t="shared" si="3"/>
        <v>0</v>
      </c>
      <c r="G131" s="91"/>
      <c r="H131" s="91"/>
      <c r="I131" s="3"/>
      <c r="J131" s="3"/>
    </row>
    <row r="132" spans="4:10" ht="19.5" customHeight="1" hidden="1">
      <c r="D132" s="96" t="s">
        <v>261</v>
      </c>
      <c r="E132" s="91"/>
      <c r="F132" s="91">
        <f t="shared" si="3"/>
        <v>0</v>
      </c>
      <c r="G132" s="91"/>
      <c r="H132" s="91"/>
      <c r="I132" s="3"/>
      <c r="J132" s="3"/>
    </row>
    <row r="133" spans="4:10" ht="19.5" customHeight="1">
      <c r="D133" s="108" t="s">
        <v>262</v>
      </c>
      <c r="E133" s="91"/>
      <c r="F133" s="91">
        <f t="shared" si="3"/>
        <v>532.9200000000001</v>
      </c>
      <c r="G133" s="91">
        <f>G134+G138+G140+G142</f>
        <v>150.55</v>
      </c>
      <c r="H133" s="91">
        <f>H134+H138+H140+H142</f>
        <v>382.37</v>
      </c>
      <c r="I133" s="3"/>
      <c r="J133" s="3"/>
    </row>
    <row r="134" spans="4:10" ht="19.5" customHeight="1">
      <c r="D134" s="98" t="s">
        <v>263</v>
      </c>
      <c r="E134" s="91"/>
      <c r="F134" s="91">
        <f t="shared" si="3"/>
        <v>444.65000000000003</v>
      </c>
      <c r="G134" s="91">
        <f>G135+G137</f>
        <v>150.55</v>
      </c>
      <c r="H134" s="91">
        <f>H135+H137</f>
        <v>294.1</v>
      </c>
      <c r="I134" s="3"/>
      <c r="J134" s="3"/>
    </row>
    <row r="135" spans="4:10" ht="19.5" customHeight="1">
      <c r="D135" s="99" t="s">
        <v>160</v>
      </c>
      <c r="E135" s="91"/>
      <c r="F135" s="91">
        <f t="shared" si="3"/>
        <v>150.55</v>
      </c>
      <c r="G135" s="91">
        <v>150.55</v>
      </c>
      <c r="H135" s="91"/>
      <c r="I135" s="3"/>
      <c r="J135" s="3"/>
    </row>
    <row r="136" spans="4:10" ht="19.5" customHeight="1" hidden="1">
      <c r="D136" s="96" t="s">
        <v>264</v>
      </c>
      <c r="E136" s="91"/>
      <c r="F136" s="91">
        <f t="shared" si="3"/>
        <v>0</v>
      </c>
      <c r="G136" s="91"/>
      <c r="H136" s="91"/>
      <c r="I136" s="3"/>
      <c r="J136" s="3"/>
    </row>
    <row r="137" spans="4:10" ht="19.5" customHeight="1">
      <c r="D137" s="96" t="s">
        <v>265</v>
      </c>
      <c r="E137" s="91"/>
      <c r="F137" s="91">
        <f t="shared" si="3"/>
        <v>294.1</v>
      </c>
      <c r="G137" s="91"/>
      <c r="H137" s="91">
        <v>294.1</v>
      </c>
      <c r="I137" s="3"/>
      <c r="J137" s="3"/>
    </row>
    <row r="138" spans="4:10" ht="19.5" customHeight="1">
      <c r="D138" s="98" t="s">
        <v>266</v>
      </c>
      <c r="E138" s="91"/>
      <c r="F138" s="91">
        <f t="shared" si="3"/>
        <v>16.65</v>
      </c>
      <c r="G138" s="91">
        <f>G139</f>
        <v>0</v>
      </c>
      <c r="H138" s="91">
        <f>H139</f>
        <v>16.65</v>
      </c>
      <c r="I138" s="3"/>
      <c r="J138" s="3"/>
    </row>
    <row r="139" spans="4:10" ht="19.5" customHeight="1">
      <c r="D139" s="96" t="s">
        <v>267</v>
      </c>
      <c r="E139" s="91"/>
      <c r="F139" s="91">
        <f t="shared" si="3"/>
        <v>16.65</v>
      </c>
      <c r="G139" s="91"/>
      <c r="H139" s="91">
        <v>16.65</v>
      </c>
      <c r="I139" s="3"/>
      <c r="J139" s="3"/>
    </row>
    <row r="140" spans="4:10" ht="19.5" customHeight="1">
      <c r="D140" s="107" t="s">
        <v>268</v>
      </c>
      <c r="E140" s="91"/>
      <c r="F140" s="91">
        <f t="shared" si="3"/>
        <v>61.12</v>
      </c>
      <c r="G140" s="91">
        <f>G141</f>
        <v>0</v>
      </c>
      <c r="H140" s="91">
        <f>H141</f>
        <v>61.12</v>
      </c>
      <c r="I140" s="3"/>
      <c r="J140" s="3"/>
    </row>
    <row r="141" spans="4:10" ht="19.5" customHeight="1">
      <c r="D141" s="96" t="s">
        <v>269</v>
      </c>
      <c r="E141" s="91"/>
      <c r="F141" s="91">
        <f t="shared" si="3"/>
        <v>61.12</v>
      </c>
      <c r="G141" s="91"/>
      <c r="H141" s="91">
        <v>61.12</v>
      </c>
      <c r="I141" s="3"/>
      <c r="J141" s="3"/>
    </row>
    <row r="142" spans="4:10" ht="19.5" customHeight="1">
      <c r="D142" s="107" t="s">
        <v>270</v>
      </c>
      <c r="E142" s="91"/>
      <c r="F142" s="91">
        <f t="shared" si="3"/>
        <v>10.5</v>
      </c>
      <c r="G142" s="91">
        <f>G143</f>
        <v>0</v>
      </c>
      <c r="H142" s="91">
        <f>H143</f>
        <v>10.5</v>
      </c>
      <c r="I142" s="3"/>
      <c r="J142" s="3"/>
    </row>
    <row r="143" spans="4:10" ht="19.5" customHeight="1">
      <c r="D143" s="96" t="s">
        <v>271</v>
      </c>
      <c r="E143" s="91"/>
      <c r="F143" s="91">
        <f t="shared" si="3"/>
        <v>10.5</v>
      </c>
      <c r="G143" s="91"/>
      <c r="H143" s="91">
        <v>10.5</v>
      </c>
      <c r="I143" s="3"/>
      <c r="J143" s="3"/>
    </row>
    <row r="144" spans="4:10" ht="19.5" customHeight="1">
      <c r="D144" s="108" t="s">
        <v>272</v>
      </c>
      <c r="E144" s="91"/>
      <c r="F144" s="91">
        <f t="shared" si="3"/>
        <v>22131.690000000002</v>
      </c>
      <c r="G144" s="91">
        <f>G145+G153+G159+G162+G165+G171+G175+G180+G185+G188+G190+G193+G200+G195</f>
        <v>4194.52</v>
      </c>
      <c r="H144" s="91">
        <f>H145+H153+H159+H162+H165+H171+H175+H180+H185+H188+H190+H193+H200+H195</f>
        <v>17937.170000000002</v>
      </c>
      <c r="I144" s="3"/>
      <c r="J144" s="3"/>
    </row>
    <row r="145" spans="4:10" ht="19.5" customHeight="1">
      <c r="D145" s="98" t="s">
        <v>273</v>
      </c>
      <c r="E145" s="91"/>
      <c r="F145" s="91">
        <f t="shared" si="3"/>
        <v>2780.0200000000004</v>
      </c>
      <c r="G145" s="91">
        <f>G146+G148+G149+G150+G151+G152</f>
        <v>527.7</v>
      </c>
      <c r="H145" s="91">
        <f>H146+H148+H149+H150+H151+H152</f>
        <v>2252.32</v>
      </c>
      <c r="I145" s="3"/>
      <c r="J145" s="3"/>
    </row>
    <row r="146" spans="4:10" ht="19.5" customHeight="1">
      <c r="D146" s="99" t="s">
        <v>160</v>
      </c>
      <c r="E146" s="91"/>
      <c r="F146" s="91">
        <f t="shared" si="3"/>
        <v>267.04</v>
      </c>
      <c r="G146" s="91">
        <v>267.04</v>
      </c>
      <c r="H146" s="91"/>
      <c r="I146" s="3"/>
      <c r="J146" s="3"/>
    </row>
    <row r="147" spans="4:10" ht="19.5" customHeight="1" hidden="1">
      <c r="D147" s="99" t="s">
        <v>274</v>
      </c>
      <c r="E147" s="91"/>
      <c r="F147" s="91">
        <f t="shared" si="3"/>
        <v>0</v>
      </c>
      <c r="G147" s="91"/>
      <c r="H147" s="91"/>
      <c r="I147" s="3"/>
      <c r="J147" s="3"/>
    </row>
    <row r="148" spans="4:10" ht="19.5" customHeight="1">
      <c r="D148" s="96" t="s">
        <v>275</v>
      </c>
      <c r="E148" s="91"/>
      <c r="F148" s="91">
        <f t="shared" si="3"/>
        <v>296.83</v>
      </c>
      <c r="G148" s="91">
        <v>96.14</v>
      </c>
      <c r="H148" s="91">
        <v>200.69</v>
      </c>
      <c r="I148" s="3"/>
      <c r="J148" s="3"/>
    </row>
    <row r="149" spans="4:10" ht="19.5" customHeight="1">
      <c r="D149" s="96" t="s">
        <v>184</v>
      </c>
      <c r="E149" s="91"/>
      <c r="F149" s="91">
        <f t="shared" si="3"/>
        <v>3.86</v>
      </c>
      <c r="G149" s="91"/>
      <c r="H149" s="91">
        <v>3.86</v>
      </c>
      <c r="I149" s="3"/>
      <c r="J149" s="3"/>
    </row>
    <row r="150" spans="4:10" ht="19.5" customHeight="1">
      <c r="D150" s="96" t="s">
        <v>276</v>
      </c>
      <c r="E150" s="91"/>
      <c r="F150" s="91">
        <f t="shared" si="3"/>
        <v>172.29000000000002</v>
      </c>
      <c r="G150" s="91">
        <v>164.52</v>
      </c>
      <c r="H150" s="91">
        <v>7.77</v>
      </c>
      <c r="I150" s="3"/>
      <c r="J150" s="3"/>
    </row>
    <row r="151" spans="4:10" ht="19.5" customHeight="1">
      <c r="D151" s="96" t="s">
        <v>277</v>
      </c>
      <c r="E151" s="91"/>
      <c r="F151" s="91">
        <f t="shared" si="3"/>
        <v>3</v>
      </c>
      <c r="G151" s="91"/>
      <c r="H151" s="91">
        <v>3</v>
      </c>
      <c r="I151" s="3"/>
      <c r="J151" s="3"/>
    </row>
    <row r="152" spans="4:10" ht="19.5" customHeight="1">
      <c r="D152" s="105" t="s">
        <v>278</v>
      </c>
      <c r="E152" s="91"/>
      <c r="F152" s="91">
        <f t="shared" si="3"/>
        <v>2037</v>
      </c>
      <c r="G152" s="91"/>
      <c r="H152" s="91">
        <v>2037</v>
      </c>
      <c r="I152" s="3"/>
      <c r="J152" s="3"/>
    </row>
    <row r="153" spans="4:10" ht="19.5" customHeight="1">
      <c r="D153" s="110" t="s">
        <v>279</v>
      </c>
      <c r="E153" s="91"/>
      <c r="F153" s="91">
        <f t="shared" si="3"/>
        <v>2738.18</v>
      </c>
      <c r="G153" s="91">
        <f>G154+G155+G156+G157+G158</f>
        <v>209.31</v>
      </c>
      <c r="H153" s="91">
        <f>H154+H155+H156+H157+H158</f>
        <v>2528.87</v>
      </c>
      <c r="I153" s="3"/>
      <c r="J153" s="3"/>
    </row>
    <row r="154" spans="4:10" ht="19.5" customHeight="1">
      <c r="D154" s="95" t="s">
        <v>160</v>
      </c>
      <c r="E154" s="91"/>
      <c r="F154" s="91">
        <f t="shared" si="3"/>
        <v>209.31</v>
      </c>
      <c r="G154" s="91">
        <v>209.31</v>
      </c>
      <c r="H154" s="91"/>
      <c r="I154" s="3"/>
      <c r="J154" s="3"/>
    </row>
    <row r="155" spans="4:10" ht="19.5" customHeight="1">
      <c r="D155" s="95" t="s">
        <v>280</v>
      </c>
      <c r="E155" s="91"/>
      <c r="F155" s="91">
        <f t="shared" si="3"/>
        <v>9</v>
      </c>
      <c r="G155" s="91"/>
      <c r="H155" s="91">
        <v>9</v>
      </c>
      <c r="I155" s="3"/>
      <c r="J155" s="3"/>
    </row>
    <row r="156" spans="4:10" ht="19.5" customHeight="1">
      <c r="D156" s="96" t="s">
        <v>281</v>
      </c>
      <c r="E156" s="91"/>
      <c r="F156" s="91">
        <f t="shared" si="3"/>
        <v>78</v>
      </c>
      <c r="G156" s="91"/>
      <c r="H156" s="91">
        <v>78</v>
      </c>
      <c r="I156" s="3"/>
      <c r="J156" s="3"/>
    </row>
    <row r="157" spans="4:10" ht="19.5" customHeight="1">
      <c r="D157" s="96" t="s">
        <v>282</v>
      </c>
      <c r="E157" s="91"/>
      <c r="F157" s="91">
        <f t="shared" si="3"/>
        <v>2389.47</v>
      </c>
      <c r="G157" s="91"/>
      <c r="H157" s="91">
        <v>2389.47</v>
      </c>
      <c r="I157" s="3"/>
      <c r="J157" s="3"/>
    </row>
    <row r="158" spans="4:10" ht="19.5" customHeight="1">
      <c r="D158" s="96" t="s">
        <v>283</v>
      </c>
      <c r="E158" s="91"/>
      <c r="F158" s="91">
        <f t="shared" si="3"/>
        <v>52.4</v>
      </c>
      <c r="G158" s="91"/>
      <c r="H158" s="91">
        <v>52.4</v>
      </c>
      <c r="I158" s="3"/>
      <c r="J158" s="3"/>
    </row>
    <row r="159" spans="4:10" ht="19.5" customHeight="1">
      <c r="D159" s="98" t="s">
        <v>284</v>
      </c>
      <c r="E159" s="91"/>
      <c r="F159" s="91">
        <f t="shared" si="3"/>
        <v>10615.04</v>
      </c>
      <c r="G159" s="91">
        <f>G160+G161</f>
        <v>3246.04</v>
      </c>
      <c r="H159" s="91">
        <f>H160+H161</f>
        <v>7369</v>
      </c>
      <c r="I159" s="3"/>
      <c r="J159" s="3"/>
    </row>
    <row r="160" spans="4:10" ht="19.5" customHeight="1">
      <c r="D160" s="96" t="s">
        <v>285</v>
      </c>
      <c r="E160" s="91"/>
      <c r="F160" s="91">
        <f t="shared" si="3"/>
        <v>3246.04</v>
      </c>
      <c r="G160" s="91">
        <v>3246.04</v>
      </c>
      <c r="H160" s="91"/>
      <c r="I160" s="3"/>
      <c r="J160" s="3"/>
    </row>
    <row r="161" spans="4:10" ht="19.5" customHeight="1">
      <c r="D161" s="96" t="s">
        <v>286</v>
      </c>
      <c r="E161" s="91"/>
      <c r="F161" s="91">
        <f t="shared" si="3"/>
        <v>7369</v>
      </c>
      <c r="G161" s="91"/>
      <c r="H161" s="91">
        <v>7369</v>
      </c>
      <c r="I161" s="3"/>
      <c r="J161" s="3"/>
    </row>
    <row r="162" spans="4:10" ht="19.5" customHeight="1">
      <c r="D162" s="98" t="s">
        <v>287</v>
      </c>
      <c r="E162" s="91"/>
      <c r="F162" s="91">
        <f t="shared" si="3"/>
        <v>90</v>
      </c>
      <c r="G162" s="91"/>
      <c r="H162" s="91">
        <f>H163+H164</f>
        <v>90</v>
      </c>
      <c r="I162" s="3"/>
      <c r="J162" s="3"/>
    </row>
    <row r="163" spans="4:10" ht="19.5" customHeight="1">
      <c r="D163" s="96" t="s">
        <v>288</v>
      </c>
      <c r="E163" s="91"/>
      <c r="F163" s="91">
        <f t="shared" si="3"/>
        <v>30</v>
      </c>
      <c r="G163" s="91"/>
      <c r="H163" s="91">
        <v>30</v>
      </c>
      <c r="I163" s="3"/>
      <c r="J163" s="3"/>
    </row>
    <row r="164" spans="4:10" ht="19.5" customHeight="1">
      <c r="D164" s="96" t="s">
        <v>289</v>
      </c>
      <c r="E164" s="91"/>
      <c r="F164" s="91">
        <f t="shared" si="3"/>
        <v>60</v>
      </c>
      <c r="G164" s="91"/>
      <c r="H164" s="91">
        <v>60</v>
      </c>
      <c r="I164" s="3"/>
      <c r="J164" s="3"/>
    </row>
    <row r="165" spans="4:10" ht="19.5" customHeight="1">
      <c r="D165" s="98" t="s">
        <v>290</v>
      </c>
      <c r="E165" s="91"/>
      <c r="F165" s="91">
        <f t="shared" si="3"/>
        <v>1002.1099999999999</v>
      </c>
      <c r="G165" s="91"/>
      <c r="H165" s="91">
        <f>H166+H167+H168+H169+H170</f>
        <v>1002.1099999999999</v>
      </c>
      <c r="I165" s="3"/>
      <c r="J165" s="3"/>
    </row>
    <row r="166" spans="4:10" ht="19.5" customHeight="1">
      <c r="D166" s="96" t="s">
        <v>291</v>
      </c>
      <c r="E166" s="91"/>
      <c r="F166" s="91">
        <f t="shared" si="3"/>
        <v>300</v>
      </c>
      <c r="G166" s="91"/>
      <c r="H166" s="91">
        <v>300</v>
      </c>
      <c r="I166" s="3"/>
      <c r="J166" s="3"/>
    </row>
    <row r="167" spans="4:10" ht="19.5" customHeight="1">
      <c r="D167" s="96" t="s">
        <v>292</v>
      </c>
      <c r="E167" s="91"/>
      <c r="F167" s="91">
        <f t="shared" si="3"/>
        <v>4.07</v>
      </c>
      <c r="G167" s="91"/>
      <c r="H167" s="91">
        <v>4.07</v>
      </c>
      <c r="I167" s="3"/>
      <c r="J167" s="3"/>
    </row>
    <row r="168" spans="4:10" ht="19.5" customHeight="1">
      <c r="D168" s="96" t="s">
        <v>293</v>
      </c>
      <c r="E168" s="91"/>
      <c r="F168" s="91">
        <f t="shared" si="3"/>
        <v>21</v>
      </c>
      <c r="G168" s="91"/>
      <c r="H168" s="91">
        <v>21</v>
      </c>
      <c r="I168" s="3"/>
      <c r="J168" s="3"/>
    </row>
    <row r="169" spans="4:10" ht="19.5" customHeight="1">
      <c r="D169" s="96" t="s">
        <v>294</v>
      </c>
      <c r="E169" s="91"/>
      <c r="F169" s="91">
        <f t="shared" si="3"/>
        <v>434</v>
      </c>
      <c r="G169" s="91"/>
      <c r="H169" s="91">
        <v>434</v>
      </c>
      <c r="I169" s="3"/>
      <c r="J169" s="3"/>
    </row>
    <row r="170" spans="4:10" ht="19.5" customHeight="1">
      <c r="D170" s="96" t="s">
        <v>295</v>
      </c>
      <c r="E170" s="91"/>
      <c r="F170" s="91">
        <f t="shared" si="3"/>
        <v>243.04</v>
      </c>
      <c r="G170" s="91"/>
      <c r="H170" s="91">
        <v>243.04</v>
      </c>
      <c r="I170" s="3"/>
      <c r="J170" s="3"/>
    </row>
    <row r="171" spans="1:10" ht="19.5" customHeight="1">
      <c r="A171" t="s">
        <v>296</v>
      </c>
      <c r="D171" s="98" t="s">
        <v>297</v>
      </c>
      <c r="E171" s="91"/>
      <c r="F171" s="91">
        <f t="shared" si="3"/>
        <v>292.58</v>
      </c>
      <c r="G171" s="91"/>
      <c r="H171" s="91">
        <f>H172+H173+H174</f>
        <v>292.58</v>
      </c>
      <c r="I171" s="3"/>
      <c r="J171" s="3"/>
    </row>
    <row r="172" spans="4:10" ht="19.5" customHeight="1">
      <c r="D172" s="96" t="s">
        <v>298</v>
      </c>
      <c r="E172" s="91"/>
      <c r="F172" s="91">
        <f aca="true" t="shared" si="4" ref="F172:F177">G172+H172</f>
        <v>270.22</v>
      </c>
      <c r="G172" s="91"/>
      <c r="H172" s="91">
        <v>270.22</v>
      </c>
      <c r="I172" s="3"/>
      <c r="J172" s="3"/>
    </row>
    <row r="173" spans="4:10" ht="19.5" customHeight="1">
      <c r="D173" s="96" t="s">
        <v>299</v>
      </c>
      <c r="E173" s="91"/>
      <c r="F173" s="91">
        <f t="shared" si="4"/>
        <v>12.28</v>
      </c>
      <c r="G173" s="91"/>
      <c r="H173" s="91">
        <v>12.28</v>
      </c>
      <c r="I173" s="3"/>
      <c r="J173" s="3"/>
    </row>
    <row r="174" spans="4:10" ht="19.5" customHeight="1">
      <c r="D174" s="105" t="s">
        <v>300</v>
      </c>
      <c r="E174" s="91"/>
      <c r="F174" s="91">
        <f t="shared" si="4"/>
        <v>10.08</v>
      </c>
      <c r="G174" s="91"/>
      <c r="H174" s="91">
        <v>10.08</v>
      </c>
      <c r="I174" s="3"/>
      <c r="J174" s="3"/>
    </row>
    <row r="175" spans="4:10" ht="19.5" customHeight="1">
      <c r="D175" s="98" t="s">
        <v>301</v>
      </c>
      <c r="E175" s="91"/>
      <c r="F175" s="91">
        <f t="shared" si="4"/>
        <v>2964.26</v>
      </c>
      <c r="G175" s="91"/>
      <c r="H175" s="91">
        <f>H176+H177+H178+H179</f>
        <v>2964.26</v>
      </c>
      <c r="I175" s="3"/>
      <c r="J175" s="3"/>
    </row>
    <row r="176" spans="4:10" ht="19.5" customHeight="1">
      <c r="D176" s="96" t="s">
        <v>302</v>
      </c>
      <c r="E176" s="91"/>
      <c r="F176" s="91">
        <f t="shared" si="4"/>
        <v>17.18</v>
      </c>
      <c r="G176" s="91"/>
      <c r="H176" s="91">
        <v>17.18</v>
      </c>
      <c r="I176" s="3"/>
      <c r="J176" s="3"/>
    </row>
    <row r="177" spans="4:10" ht="19.5" customHeight="1">
      <c r="D177" s="96" t="s">
        <v>303</v>
      </c>
      <c r="E177" s="91"/>
      <c r="F177" s="91">
        <f t="shared" si="4"/>
        <v>848.68</v>
      </c>
      <c r="G177" s="91"/>
      <c r="H177" s="91">
        <v>848.68</v>
      </c>
      <c r="I177" s="3"/>
      <c r="J177" s="3"/>
    </row>
    <row r="178" spans="4:10" ht="19.5" customHeight="1">
      <c r="D178" s="96" t="s">
        <v>304</v>
      </c>
      <c r="E178" s="91"/>
      <c r="F178" s="91"/>
      <c r="G178" s="91"/>
      <c r="H178" s="91">
        <v>8</v>
      </c>
      <c r="I178" s="3"/>
      <c r="J178" s="3"/>
    </row>
    <row r="179" spans="4:10" ht="19.5" customHeight="1">
      <c r="D179" s="96" t="s">
        <v>305</v>
      </c>
      <c r="E179" s="91"/>
      <c r="F179" s="91">
        <f aca="true" t="shared" si="5" ref="F179:F205">G179+H179</f>
        <v>2090.4</v>
      </c>
      <c r="G179" s="91"/>
      <c r="H179" s="91">
        <v>2090.4</v>
      </c>
      <c r="I179" s="3"/>
      <c r="J179" s="3"/>
    </row>
    <row r="180" spans="4:10" ht="19.5" customHeight="1">
      <c r="D180" s="98" t="s">
        <v>306</v>
      </c>
      <c r="E180" s="91"/>
      <c r="F180" s="91">
        <f t="shared" si="5"/>
        <v>543.33</v>
      </c>
      <c r="G180" s="91">
        <f>G181+G182+G183+G184</f>
        <v>119.35</v>
      </c>
      <c r="H180" s="91">
        <f>H181+H182+H183+H184</f>
        <v>423.98</v>
      </c>
      <c r="I180" s="3"/>
      <c r="J180" s="3"/>
    </row>
    <row r="181" spans="4:10" ht="19.5" customHeight="1">
      <c r="D181" s="95" t="s">
        <v>160</v>
      </c>
      <c r="E181" s="91"/>
      <c r="F181" s="91">
        <f t="shared" si="5"/>
        <v>119.35</v>
      </c>
      <c r="G181" s="91">
        <v>119.35</v>
      </c>
      <c r="H181" s="91"/>
      <c r="I181" s="3"/>
      <c r="J181" s="3"/>
    </row>
    <row r="182" spans="4:10" ht="19.5" customHeight="1">
      <c r="D182" s="95" t="s">
        <v>307</v>
      </c>
      <c r="E182" s="91"/>
      <c r="F182" s="91">
        <f t="shared" si="5"/>
        <v>48.04</v>
      </c>
      <c r="G182" s="91"/>
      <c r="H182" s="91">
        <v>48.04</v>
      </c>
      <c r="I182" s="3"/>
      <c r="J182" s="3"/>
    </row>
    <row r="183" spans="4:10" ht="19.5" customHeight="1">
      <c r="D183" s="95" t="s">
        <v>308</v>
      </c>
      <c r="E183" s="91"/>
      <c r="F183" s="91">
        <f t="shared" si="5"/>
        <v>178.3</v>
      </c>
      <c r="G183" s="91"/>
      <c r="H183" s="91">
        <v>178.3</v>
      </c>
      <c r="I183" s="3"/>
      <c r="J183" s="3"/>
    </row>
    <row r="184" spans="4:10" ht="19.5" customHeight="1">
      <c r="D184" s="96" t="s">
        <v>309</v>
      </c>
      <c r="E184" s="91"/>
      <c r="F184" s="91">
        <f t="shared" si="5"/>
        <v>197.64</v>
      </c>
      <c r="G184" s="91"/>
      <c r="H184" s="91">
        <v>197.64</v>
      </c>
      <c r="I184" s="3"/>
      <c r="J184" s="3"/>
    </row>
    <row r="185" spans="4:10" ht="19.5" customHeight="1">
      <c r="D185" s="98" t="s">
        <v>310</v>
      </c>
      <c r="E185" s="91"/>
      <c r="F185" s="91">
        <f t="shared" si="5"/>
        <v>272.49</v>
      </c>
      <c r="G185" s="91"/>
      <c r="H185" s="91">
        <f>H186+H187</f>
        <v>272.49</v>
      </c>
      <c r="I185" s="3"/>
      <c r="J185" s="3"/>
    </row>
    <row r="186" spans="4:10" ht="19.5" customHeight="1">
      <c r="D186" s="96" t="s">
        <v>311</v>
      </c>
      <c r="E186" s="91"/>
      <c r="F186" s="91">
        <f t="shared" si="5"/>
        <v>157.49</v>
      </c>
      <c r="G186" s="91"/>
      <c r="H186" s="91">
        <v>157.49</v>
      </c>
      <c r="I186" s="3"/>
      <c r="J186" s="3"/>
    </row>
    <row r="187" spans="4:10" ht="19.5" customHeight="1">
      <c r="D187" s="96" t="s">
        <v>312</v>
      </c>
      <c r="E187" s="91"/>
      <c r="F187" s="91">
        <f t="shared" si="5"/>
        <v>115</v>
      </c>
      <c r="G187" s="91"/>
      <c r="H187" s="91">
        <v>115</v>
      </c>
      <c r="I187" s="3"/>
      <c r="J187" s="3"/>
    </row>
    <row r="188" spans="1:10" ht="19.5" customHeight="1">
      <c r="A188" t="s">
        <v>296</v>
      </c>
      <c r="D188" s="98" t="s">
        <v>313</v>
      </c>
      <c r="E188" s="91"/>
      <c r="F188" s="91">
        <f t="shared" si="5"/>
        <v>22.7</v>
      </c>
      <c r="G188" s="91"/>
      <c r="H188" s="91">
        <f>H189</f>
        <v>22.7</v>
      </c>
      <c r="I188" s="3"/>
      <c r="J188" s="3"/>
    </row>
    <row r="189" spans="4:10" ht="19.5" customHeight="1">
      <c r="D189" s="96" t="s">
        <v>314</v>
      </c>
      <c r="E189" s="91"/>
      <c r="F189" s="91">
        <f t="shared" si="5"/>
        <v>22.7</v>
      </c>
      <c r="G189" s="91"/>
      <c r="H189" s="91">
        <v>22.7</v>
      </c>
      <c r="I189" s="3"/>
      <c r="J189" s="3"/>
    </row>
    <row r="190" spans="4:10" ht="19.5" customHeight="1">
      <c r="D190" s="98" t="s">
        <v>315</v>
      </c>
      <c r="E190" s="91"/>
      <c r="F190" s="91">
        <f t="shared" si="5"/>
        <v>86.68</v>
      </c>
      <c r="G190" s="91"/>
      <c r="H190" s="91">
        <f>H191+H192</f>
        <v>86.68</v>
      </c>
      <c r="I190" s="3"/>
      <c r="J190" s="3"/>
    </row>
    <row r="191" spans="4:10" ht="19.5" customHeight="1">
      <c r="D191" s="95" t="s">
        <v>316</v>
      </c>
      <c r="E191" s="91"/>
      <c r="F191" s="91">
        <f t="shared" si="5"/>
        <v>48</v>
      </c>
      <c r="G191" s="91"/>
      <c r="H191" s="91">
        <v>48</v>
      </c>
      <c r="I191" s="3"/>
      <c r="J191" s="3"/>
    </row>
    <row r="192" spans="4:10" ht="19.5" customHeight="1">
      <c r="D192" s="95" t="s">
        <v>317</v>
      </c>
      <c r="E192" s="91"/>
      <c r="F192" s="91">
        <f t="shared" si="5"/>
        <v>38.68</v>
      </c>
      <c r="G192" s="91"/>
      <c r="H192" s="91">
        <v>38.68</v>
      </c>
      <c r="I192" s="3"/>
      <c r="J192" s="3"/>
    </row>
    <row r="193" spans="4:10" ht="19.5" customHeight="1">
      <c r="D193" s="111" t="s">
        <v>318</v>
      </c>
      <c r="E193" s="91"/>
      <c r="F193" s="91">
        <f t="shared" si="5"/>
        <v>363.03</v>
      </c>
      <c r="G193" s="91"/>
      <c r="H193" s="91">
        <f>H194</f>
        <v>363.03</v>
      </c>
      <c r="I193" s="3"/>
      <c r="J193" s="3"/>
    </row>
    <row r="194" spans="4:10" ht="19.5" customHeight="1">
      <c r="D194" s="96" t="s">
        <v>319</v>
      </c>
      <c r="E194" s="91"/>
      <c r="F194" s="91">
        <f t="shared" si="5"/>
        <v>363.03</v>
      </c>
      <c r="G194" s="91"/>
      <c r="H194" s="91">
        <v>363.03</v>
      </c>
      <c r="I194" s="3"/>
      <c r="J194" s="3"/>
    </row>
    <row r="195" spans="4:10" ht="19.5" customHeight="1">
      <c r="D195" s="107" t="s">
        <v>320</v>
      </c>
      <c r="E195" s="91"/>
      <c r="F195" s="91">
        <f t="shared" si="5"/>
        <v>335.62</v>
      </c>
      <c r="G195" s="91">
        <f>G196+G198+G199</f>
        <v>92.12</v>
      </c>
      <c r="H195" s="91">
        <f>H196+H198+H199</f>
        <v>243.5</v>
      </c>
      <c r="I195" s="3"/>
      <c r="J195" s="3"/>
    </row>
    <row r="196" spans="4:10" ht="19.5" customHeight="1">
      <c r="D196" s="96" t="s">
        <v>321</v>
      </c>
      <c r="E196" s="91"/>
      <c r="F196" s="91">
        <f t="shared" si="5"/>
        <v>92.12</v>
      </c>
      <c r="G196" s="91">
        <v>92.12</v>
      </c>
      <c r="H196" s="91"/>
      <c r="I196" s="3"/>
      <c r="J196" s="3"/>
    </row>
    <row r="197" spans="4:10" ht="19.5" customHeight="1" hidden="1">
      <c r="D197" s="96" t="s">
        <v>322</v>
      </c>
      <c r="E197" s="91"/>
      <c r="F197" s="91">
        <f t="shared" si="5"/>
        <v>0</v>
      </c>
      <c r="G197" s="91"/>
      <c r="H197" s="91"/>
      <c r="I197" s="3"/>
      <c r="J197" s="3"/>
    </row>
    <row r="198" spans="4:10" ht="19.5" customHeight="1">
      <c r="D198" s="96" t="s">
        <v>323</v>
      </c>
      <c r="E198" s="91"/>
      <c r="F198" s="91">
        <f t="shared" si="5"/>
        <v>83</v>
      </c>
      <c r="G198" s="91"/>
      <c r="H198" s="91">
        <v>83</v>
      </c>
      <c r="I198" s="3"/>
      <c r="J198" s="3"/>
    </row>
    <row r="199" spans="4:10" ht="19.5" customHeight="1">
      <c r="D199" s="96" t="s">
        <v>324</v>
      </c>
      <c r="E199" s="91"/>
      <c r="F199" s="91">
        <f t="shared" si="5"/>
        <v>160.5</v>
      </c>
      <c r="G199" s="91"/>
      <c r="H199" s="91">
        <v>160.5</v>
      </c>
      <c r="I199" s="3"/>
      <c r="J199" s="3"/>
    </row>
    <row r="200" spans="4:10" ht="19.5" customHeight="1">
      <c r="D200" s="98" t="s">
        <v>325</v>
      </c>
      <c r="E200" s="91"/>
      <c r="F200" s="91">
        <f t="shared" si="5"/>
        <v>25.65</v>
      </c>
      <c r="G200" s="91"/>
      <c r="H200" s="91">
        <f>H201</f>
        <v>25.65</v>
      </c>
      <c r="I200" s="3"/>
      <c r="J200" s="3"/>
    </row>
    <row r="201" spans="4:10" ht="19.5" customHeight="1">
      <c r="D201" s="96" t="s">
        <v>326</v>
      </c>
      <c r="E201" s="91"/>
      <c r="F201" s="91"/>
      <c r="G201" s="91"/>
      <c r="H201" s="91">
        <v>25.65</v>
      </c>
      <c r="I201" s="3"/>
      <c r="J201" s="3"/>
    </row>
    <row r="202" spans="4:10" ht="19.5" customHeight="1">
      <c r="D202" s="112" t="s">
        <v>327</v>
      </c>
      <c r="E202" s="91"/>
      <c r="F202" s="91">
        <f aca="true" t="shared" si="6" ref="F202:F265">G202+H202</f>
        <v>16785.36</v>
      </c>
      <c r="G202" s="91">
        <f>G205+G207+G209+G217+G220+G224+G226+G228+G230+G233</f>
        <v>5805.91</v>
      </c>
      <c r="H202" s="91">
        <f>H205+H207+H209+H217+H220+H224+H226+H228+H230+H233</f>
        <v>10979.449999999999</v>
      </c>
      <c r="I202" s="3"/>
      <c r="J202" s="3"/>
    </row>
    <row r="203" spans="4:10" ht="19.5" customHeight="1" hidden="1">
      <c r="D203" s="113" t="s">
        <v>328</v>
      </c>
      <c r="E203" s="91"/>
      <c r="F203" s="91">
        <f t="shared" si="6"/>
        <v>0</v>
      </c>
      <c r="G203" s="91"/>
      <c r="H203" s="91"/>
      <c r="I203" s="3"/>
      <c r="J203" s="3"/>
    </row>
    <row r="204" spans="4:10" ht="19.5" customHeight="1" hidden="1">
      <c r="D204" s="114" t="s">
        <v>329</v>
      </c>
      <c r="E204" s="91"/>
      <c r="F204" s="91">
        <f t="shared" si="6"/>
        <v>0</v>
      </c>
      <c r="G204" s="91"/>
      <c r="H204" s="91"/>
      <c r="I204" s="3"/>
      <c r="J204" s="3"/>
    </row>
    <row r="205" spans="4:10" ht="19.5" customHeight="1">
      <c r="D205" s="115" t="s">
        <v>330</v>
      </c>
      <c r="E205" s="91"/>
      <c r="F205" s="91">
        <f t="shared" si="6"/>
        <v>317</v>
      </c>
      <c r="G205" s="91">
        <f>G206</f>
        <v>317</v>
      </c>
      <c r="H205" s="91"/>
      <c r="I205" s="3"/>
      <c r="J205" s="3"/>
    </row>
    <row r="206" spans="4:10" ht="19.5" customHeight="1">
      <c r="D206" s="96" t="s">
        <v>331</v>
      </c>
      <c r="E206" s="91"/>
      <c r="F206" s="91">
        <f t="shared" si="6"/>
        <v>317</v>
      </c>
      <c r="G206" s="91">
        <v>317</v>
      </c>
      <c r="H206" s="91"/>
      <c r="I206" s="3"/>
      <c r="J206" s="3"/>
    </row>
    <row r="207" spans="4:10" ht="19.5" customHeight="1">
      <c r="D207" s="116" t="s">
        <v>332</v>
      </c>
      <c r="E207" s="91"/>
      <c r="F207" s="91">
        <f t="shared" si="6"/>
        <v>575.85</v>
      </c>
      <c r="G207" s="91">
        <f>G208</f>
        <v>555.64</v>
      </c>
      <c r="H207" s="91">
        <f>H208</f>
        <v>20.21</v>
      </c>
      <c r="I207" s="3"/>
      <c r="J207" s="3"/>
    </row>
    <row r="208" spans="4:10" ht="19.5" customHeight="1">
      <c r="D208" s="96" t="s">
        <v>333</v>
      </c>
      <c r="E208" s="91"/>
      <c r="F208" s="91">
        <f t="shared" si="6"/>
        <v>575.85</v>
      </c>
      <c r="G208" s="91">
        <v>555.64</v>
      </c>
      <c r="H208" s="91">
        <v>20.21</v>
      </c>
      <c r="I208" s="3"/>
      <c r="J208" s="3"/>
    </row>
    <row r="209" spans="4:10" ht="19.5" customHeight="1">
      <c r="D209" s="98" t="s">
        <v>334</v>
      </c>
      <c r="E209" s="91"/>
      <c r="F209" s="91">
        <f t="shared" si="6"/>
        <v>5788.88</v>
      </c>
      <c r="G209" s="91">
        <f>G210+G211+G212+G214+G213+G215+G216</f>
        <v>670.54</v>
      </c>
      <c r="H209" s="91">
        <f>H210+H211+H212+H214+H213+H215+H216</f>
        <v>5118.34</v>
      </c>
      <c r="I209" s="3"/>
      <c r="J209" s="3"/>
    </row>
    <row r="210" spans="4:10" ht="19.5" customHeight="1">
      <c r="D210" s="96" t="s">
        <v>335</v>
      </c>
      <c r="E210" s="91"/>
      <c r="F210" s="91">
        <f t="shared" si="6"/>
        <v>2769.8</v>
      </c>
      <c r="G210" s="91">
        <v>269.8</v>
      </c>
      <c r="H210" s="91">
        <v>2500</v>
      </c>
      <c r="I210" s="3"/>
      <c r="J210" s="3"/>
    </row>
    <row r="211" spans="4:10" ht="19.5" customHeight="1">
      <c r="D211" s="96" t="s">
        <v>336</v>
      </c>
      <c r="E211" s="91"/>
      <c r="F211" s="91">
        <f t="shared" si="6"/>
        <v>106.81</v>
      </c>
      <c r="G211" s="91">
        <v>103.81</v>
      </c>
      <c r="H211" s="91">
        <v>3</v>
      </c>
      <c r="I211" s="3"/>
      <c r="J211" s="3"/>
    </row>
    <row r="212" spans="4:10" ht="19.5" customHeight="1">
      <c r="D212" s="96" t="s">
        <v>337</v>
      </c>
      <c r="E212" s="91"/>
      <c r="F212" s="91">
        <f t="shared" si="6"/>
        <v>296.93</v>
      </c>
      <c r="G212" s="91">
        <v>296.93</v>
      </c>
      <c r="H212" s="91"/>
      <c r="I212" s="3"/>
      <c r="J212" s="3"/>
    </row>
    <row r="213" spans="4:10" ht="19.5" customHeight="1">
      <c r="D213" s="96" t="s">
        <v>338</v>
      </c>
      <c r="E213" s="91"/>
      <c r="F213" s="91">
        <f t="shared" si="6"/>
        <v>427.22</v>
      </c>
      <c r="G213" s="91"/>
      <c r="H213" s="91">
        <v>427.22</v>
      </c>
      <c r="I213" s="3"/>
      <c r="J213" s="3"/>
    </row>
    <row r="214" spans="4:10" ht="19.5" customHeight="1">
      <c r="D214" s="96" t="s">
        <v>339</v>
      </c>
      <c r="E214" s="91"/>
      <c r="F214" s="91">
        <f t="shared" si="6"/>
        <v>72.56</v>
      </c>
      <c r="G214" s="91"/>
      <c r="H214" s="91">
        <v>72.56</v>
      </c>
      <c r="I214" s="3"/>
      <c r="J214" s="3"/>
    </row>
    <row r="215" spans="4:10" ht="19.5" customHeight="1">
      <c r="D215" s="96" t="s">
        <v>340</v>
      </c>
      <c r="E215" s="91"/>
      <c r="F215" s="91">
        <f t="shared" si="6"/>
        <v>1890.48</v>
      </c>
      <c r="G215" s="91"/>
      <c r="H215" s="91">
        <v>1890.48</v>
      </c>
      <c r="I215" s="3"/>
      <c r="J215" s="3"/>
    </row>
    <row r="216" spans="4:10" ht="19.5" customHeight="1">
      <c r="D216" s="96" t="s">
        <v>341</v>
      </c>
      <c r="E216" s="91"/>
      <c r="F216" s="91">
        <f t="shared" si="6"/>
        <v>225.08</v>
      </c>
      <c r="G216" s="91"/>
      <c r="H216" s="91">
        <v>225.08</v>
      </c>
      <c r="I216" s="3"/>
      <c r="J216" s="3"/>
    </row>
    <row r="217" spans="4:10" ht="19.5" customHeight="1">
      <c r="D217" s="98" t="s">
        <v>342</v>
      </c>
      <c r="E217" s="91"/>
      <c r="F217" s="91">
        <f t="shared" si="6"/>
        <v>4522.76</v>
      </c>
      <c r="G217" s="91">
        <f>G218+G219</f>
        <v>376.01</v>
      </c>
      <c r="H217" s="91">
        <f>H218+H219</f>
        <v>4146.75</v>
      </c>
      <c r="I217" s="3"/>
      <c r="J217" s="3"/>
    </row>
    <row r="218" spans="4:10" ht="19.5" customHeight="1">
      <c r="D218" s="96" t="s">
        <v>343</v>
      </c>
      <c r="E218" s="91"/>
      <c r="F218" s="91">
        <f t="shared" si="6"/>
        <v>376.01</v>
      </c>
      <c r="G218" s="91">
        <v>376.01</v>
      </c>
      <c r="H218" s="91"/>
      <c r="I218" s="3"/>
      <c r="J218" s="3"/>
    </row>
    <row r="219" spans="4:10" ht="19.5" customHeight="1">
      <c r="D219" s="96" t="s">
        <v>344</v>
      </c>
      <c r="E219" s="91"/>
      <c r="F219" s="91">
        <f t="shared" si="6"/>
        <v>4146.75</v>
      </c>
      <c r="G219" s="91"/>
      <c r="H219" s="91">
        <v>4146.75</v>
      </c>
      <c r="I219" s="3"/>
      <c r="J219" s="3"/>
    </row>
    <row r="220" spans="4:10" ht="19.5" customHeight="1">
      <c r="D220" s="98" t="s">
        <v>345</v>
      </c>
      <c r="E220" s="91"/>
      <c r="F220" s="91">
        <f t="shared" si="6"/>
        <v>3830.3</v>
      </c>
      <c r="G220" s="91">
        <f>G221+G222</f>
        <v>3782.3</v>
      </c>
      <c r="H220" s="91">
        <f>H221+H222</f>
        <v>48</v>
      </c>
      <c r="I220" s="3"/>
      <c r="J220" s="3"/>
    </row>
    <row r="221" spans="4:10" ht="19.5" customHeight="1">
      <c r="D221" s="96" t="s">
        <v>346</v>
      </c>
      <c r="E221" s="91"/>
      <c r="F221" s="91">
        <f t="shared" si="6"/>
        <v>1567.42</v>
      </c>
      <c r="G221" s="91">
        <v>1519.42</v>
      </c>
      <c r="H221" s="91">
        <v>48</v>
      </c>
      <c r="I221" s="3"/>
      <c r="J221" s="3"/>
    </row>
    <row r="222" spans="4:10" ht="19.5" customHeight="1">
      <c r="D222" s="96" t="s">
        <v>347</v>
      </c>
      <c r="E222" s="91"/>
      <c r="F222" s="91">
        <f t="shared" si="6"/>
        <v>2262.88</v>
      </c>
      <c r="G222" s="91">
        <v>2262.88</v>
      </c>
      <c r="H222" s="91"/>
      <c r="I222" s="3"/>
      <c r="J222" s="3"/>
    </row>
    <row r="223" spans="4:10" ht="19.5" customHeight="1" hidden="1">
      <c r="D223" s="96" t="s">
        <v>348</v>
      </c>
      <c r="E223" s="91"/>
      <c r="F223" s="91">
        <f t="shared" si="6"/>
        <v>0</v>
      </c>
      <c r="G223" s="91"/>
      <c r="H223" s="91"/>
      <c r="I223" s="3"/>
      <c r="J223" s="3"/>
    </row>
    <row r="224" spans="4:10" ht="19.5" customHeight="1">
      <c r="D224" s="98" t="s">
        <v>349</v>
      </c>
      <c r="E224" s="91"/>
      <c r="F224" s="91">
        <f t="shared" si="6"/>
        <v>1300</v>
      </c>
      <c r="G224" s="91"/>
      <c r="H224" s="91">
        <f>H225</f>
        <v>1300</v>
      </c>
      <c r="I224" s="3"/>
      <c r="J224" s="3"/>
    </row>
    <row r="225" spans="4:10" ht="19.5" customHeight="1">
      <c r="D225" s="96" t="s">
        <v>350</v>
      </c>
      <c r="E225" s="91"/>
      <c r="F225" s="91">
        <f t="shared" si="6"/>
        <v>1300</v>
      </c>
      <c r="G225" s="91"/>
      <c r="H225" s="91">
        <v>1300</v>
      </c>
      <c r="I225" s="3"/>
      <c r="J225" s="3"/>
    </row>
    <row r="226" spans="4:10" ht="19.5" customHeight="1">
      <c r="D226" s="111" t="s">
        <v>351</v>
      </c>
      <c r="E226" s="91"/>
      <c r="F226" s="91">
        <f t="shared" si="6"/>
        <v>201</v>
      </c>
      <c r="G226" s="91"/>
      <c r="H226" s="91">
        <f>H227</f>
        <v>201</v>
      </c>
      <c r="I226" s="3"/>
      <c r="J226" s="3"/>
    </row>
    <row r="227" spans="4:10" ht="19.5" customHeight="1">
      <c r="D227" s="96" t="s">
        <v>352</v>
      </c>
      <c r="E227" s="91"/>
      <c r="F227" s="91">
        <f t="shared" si="6"/>
        <v>201</v>
      </c>
      <c r="G227" s="91"/>
      <c r="H227" s="91">
        <v>201</v>
      </c>
      <c r="I227" s="3"/>
      <c r="J227" s="3"/>
    </row>
    <row r="228" spans="4:10" ht="19.5" customHeight="1">
      <c r="D228" s="111" t="s">
        <v>353</v>
      </c>
      <c r="E228" s="91"/>
      <c r="F228" s="91">
        <f t="shared" si="6"/>
        <v>28.4</v>
      </c>
      <c r="G228" s="91"/>
      <c r="H228" s="91">
        <f>H229</f>
        <v>28.4</v>
      </c>
      <c r="I228" s="3"/>
      <c r="J228" s="3"/>
    </row>
    <row r="229" spans="4:10" ht="19.5" customHeight="1">
      <c r="D229" s="96" t="s">
        <v>354</v>
      </c>
      <c r="E229" s="91"/>
      <c r="F229" s="91">
        <f t="shared" si="6"/>
        <v>28.4</v>
      </c>
      <c r="G229" s="91"/>
      <c r="H229" s="91">
        <v>28.4</v>
      </c>
      <c r="I229" s="3"/>
      <c r="J229" s="3"/>
    </row>
    <row r="230" spans="4:10" ht="19.5" customHeight="1">
      <c r="D230" s="113" t="s">
        <v>355</v>
      </c>
      <c r="E230" s="91"/>
      <c r="F230" s="91">
        <f t="shared" si="6"/>
        <v>125.63</v>
      </c>
      <c r="G230" s="91">
        <f>G231+G232</f>
        <v>104.42</v>
      </c>
      <c r="H230" s="91">
        <f>H231+H232</f>
        <v>21.21</v>
      </c>
      <c r="I230" s="3"/>
      <c r="J230" s="3"/>
    </row>
    <row r="231" spans="4:10" ht="19.5" customHeight="1">
      <c r="D231" s="117" t="s">
        <v>160</v>
      </c>
      <c r="E231" s="91"/>
      <c r="F231" s="91">
        <f t="shared" si="6"/>
        <v>104.42</v>
      </c>
      <c r="G231" s="91">
        <v>104.42</v>
      </c>
      <c r="H231" s="91"/>
      <c r="I231" s="3"/>
      <c r="J231" s="3"/>
    </row>
    <row r="232" spans="4:10" ht="19.5" customHeight="1">
      <c r="D232" s="117" t="s">
        <v>356</v>
      </c>
      <c r="E232" s="91"/>
      <c r="F232" s="91">
        <f t="shared" si="6"/>
        <v>21.21</v>
      </c>
      <c r="G232" s="91"/>
      <c r="H232" s="91">
        <v>21.21</v>
      </c>
      <c r="I232" s="3"/>
      <c r="J232" s="3"/>
    </row>
    <row r="233" spans="4:10" ht="19.5" customHeight="1">
      <c r="D233" s="118" t="s">
        <v>357</v>
      </c>
      <c r="E233" s="91"/>
      <c r="F233" s="91">
        <f t="shared" si="6"/>
        <v>95.54</v>
      </c>
      <c r="G233" s="91"/>
      <c r="H233" s="91">
        <f>H234</f>
        <v>95.54</v>
      </c>
      <c r="I233" s="3"/>
      <c r="J233" s="3"/>
    </row>
    <row r="234" spans="4:10" ht="19.5" customHeight="1">
      <c r="D234" s="117" t="s">
        <v>358</v>
      </c>
      <c r="E234" s="91"/>
      <c r="F234" s="91">
        <f t="shared" si="6"/>
        <v>95.54</v>
      </c>
      <c r="G234" s="91"/>
      <c r="H234" s="91">
        <v>95.54</v>
      </c>
      <c r="I234" s="3"/>
      <c r="J234" s="3"/>
    </row>
    <row r="235" spans="4:10" ht="19.5" customHeight="1">
      <c r="D235" s="108" t="s">
        <v>139</v>
      </c>
      <c r="E235" s="91"/>
      <c r="F235" s="91">
        <f t="shared" si="6"/>
        <v>1313.8200000000002</v>
      </c>
      <c r="G235" s="91"/>
      <c r="H235" s="91">
        <f>H236+H240+H242</f>
        <v>1313.8200000000002</v>
      </c>
      <c r="I235" s="3"/>
      <c r="J235" s="3"/>
    </row>
    <row r="236" spans="4:10" ht="19.5" customHeight="1">
      <c r="D236" s="98" t="s">
        <v>359</v>
      </c>
      <c r="E236" s="91"/>
      <c r="F236" s="91">
        <f t="shared" si="6"/>
        <v>1222.69</v>
      </c>
      <c r="G236" s="91"/>
      <c r="H236" s="91">
        <f>H237+H239</f>
        <v>1222.69</v>
      </c>
      <c r="I236" s="3"/>
      <c r="J236" s="3"/>
    </row>
    <row r="237" spans="4:10" ht="19.5" customHeight="1">
      <c r="D237" s="95" t="s">
        <v>360</v>
      </c>
      <c r="E237" s="91"/>
      <c r="F237" s="91">
        <f t="shared" si="6"/>
        <v>162.05</v>
      </c>
      <c r="G237" s="91"/>
      <c r="H237" s="91">
        <v>162.05</v>
      </c>
      <c r="I237" s="3"/>
      <c r="J237" s="3"/>
    </row>
    <row r="238" spans="4:10" ht="19.5" customHeight="1" hidden="1">
      <c r="D238" s="95" t="s">
        <v>361</v>
      </c>
      <c r="E238" s="91"/>
      <c r="F238" s="91">
        <f t="shared" si="6"/>
        <v>0</v>
      </c>
      <c r="G238" s="91"/>
      <c r="H238" s="91"/>
      <c r="I238" s="3"/>
      <c r="J238" s="3"/>
    </row>
    <row r="239" spans="4:10" ht="19.5" customHeight="1">
      <c r="D239" s="95" t="s">
        <v>362</v>
      </c>
      <c r="E239" s="91"/>
      <c r="F239" s="91">
        <f t="shared" si="6"/>
        <v>1060.64</v>
      </c>
      <c r="G239" s="91"/>
      <c r="H239" s="91">
        <v>1060.64</v>
      </c>
      <c r="I239" s="3"/>
      <c r="J239" s="3"/>
    </row>
    <row r="240" spans="4:10" ht="19.5" customHeight="1">
      <c r="D240" s="98" t="s">
        <v>363</v>
      </c>
      <c r="E240" s="91"/>
      <c r="F240" s="91">
        <f t="shared" si="6"/>
        <v>46</v>
      </c>
      <c r="G240" s="91"/>
      <c r="H240" s="91">
        <f>H241</f>
        <v>46</v>
      </c>
      <c r="I240" s="3"/>
      <c r="J240" s="3"/>
    </row>
    <row r="241" spans="4:10" ht="19.5" customHeight="1">
      <c r="D241" s="96" t="s">
        <v>364</v>
      </c>
      <c r="E241" s="91"/>
      <c r="F241" s="91">
        <f t="shared" si="6"/>
        <v>46</v>
      </c>
      <c r="G241" s="91"/>
      <c r="H241" s="91">
        <v>46</v>
      </c>
      <c r="I241" s="3"/>
      <c r="J241" s="3"/>
    </row>
    <row r="242" spans="4:10" ht="19.5" customHeight="1">
      <c r="D242" s="98" t="s">
        <v>365</v>
      </c>
      <c r="E242" s="91"/>
      <c r="F242" s="91">
        <f t="shared" si="6"/>
        <v>45.13</v>
      </c>
      <c r="G242" s="91"/>
      <c r="H242" s="91">
        <f>H243</f>
        <v>45.13</v>
      </c>
      <c r="I242" s="3"/>
      <c r="J242" s="3"/>
    </row>
    <row r="243" spans="4:10" ht="19.5" customHeight="1">
      <c r="D243" s="95" t="s">
        <v>366</v>
      </c>
      <c r="E243" s="91"/>
      <c r="F243" s="91">
        <f t="shared" si="6"/>
        <v>45.13</v>
      </c>
      <c r="G243" s="91"/>
      <c r="H243" s="91">
        <v>45.13</v>
      </c>
      <c r="I243" s="3"/>
      <c r="J243" s="3"/>
    </row>
    <row r="244" spans="4:10" ht="19.5" customHeight="1">
      <c r="D244" s="108" t="s">
        <v>367</v>
      </c>
      <c r="E244" s="91"/>
      <c r="F244" s="91">
        <f t="shared" si="6"/>
        <v>7960.95</v>
      </c>
      <c r="G244" s="91">
        <f>G245+G248+G250</f>
        <v>2298.38</v>
      </c>
      <c r="H244" s="91">
        <f>H245+H248+H250</f>
        <v>5662.57</v>
      </c>
      <c r="I244" s="3"/>
      <c r="J244" s="3"/>
    </row>
    <row r="245" spans="4:10" ht="19.5" customHeight="1">
      <c r="D245" s="98" t="s">
        <v>368</v>
      </c>
      <c r="E245" s="91"/>
      <c r="F245" s="91">
        <f t="shared" si="6"/>
        <v>499.2</v>
      </c>
      <c r="G245" s="91">
        <f>G246+G247</f>
        <v>285.69</v>
      </c>
      <c r="H245" s="91">
        <f>H246+H247</f>
        <v>213.51</v>
      </c>
      <c r="I245" s="3"/>
      <c r="J245" s="3"/>
    </row>
    <row r="246" spans="4:10" ht="19.5" customHeight="1">
      <c r="D246" s="96" t="s">
        <v>369</v>
      </c>
      <c r="E246" s="91"/>
      <c r="F246" s="91">
        <f t="shared" si="6"/>
        <v>470.53</v>
      </c>
      <c r="G246" s="91">
        <v>285.69</v>
      </c>
      <c r="H246" s="91">
        <v>184.84</v>
      </c>
      <c r="I246" s="3"/>
      <c r="J246" s="3"/>
    </row>
    <row r="247" spans="4:10" ht="19.5" customHeight="1">
      <c r="D247" s="96" t="s">
        <v>370</v>
      </c>
      <c r="E247" s="91"/>
      <c r="F247" s="91">
        <f t="shared" si="6"/>
        <v>28.67</v>
      </c>
      <c r="G247" s="91"/>
      <c r="H247" s="91">
        <v>28.67</v>
      </c>
      <c r="I247" s="3"/>
      <c r="J247" s="3"/>
    </row>
    <row r="248" spans="4:10" ht="19.5" customHeight="1">
      <c r="D248" s="98" t="s">
        <v>371</v>
      </c>
      <c r="E248" s="91"/>
      <c r="F248" s="91">
        <f t="shared" si="6"/>
        <v>3704.45</v>
      </c>
      <c r="G248" s="91">
        <f>G249</f>
        <v>591</v>
      </c>
      <c r="H248" s="91">
        <f>H249</f>
        <v>3113.45</v>
      </c>
      <c r="I248" s="3"/>
      <c r="J248" s="3"/>
    </row>
    <row r="249" spans="4:10" ht="19.5" customHeight="1">
      <c r="D249" s="96" t="s">
        <v>372</v>
      </c>
      <c r="E249" s="91"/>
      <c r="F249" s="91">
        <f t="shared" si="6"/>
        <v>3704.45</v>
      </c>
      <c r="G249" s="91">
        <v>591</v>
      </c>
      <c r="H249" s="91">
        <v>3113.45</v>
      </c>
      <c r="I249" s="3"/>
      <c r="J249" s="3"/>
    </row>
    <row r="250" spans="4:10" ht="19.5" customHeight="1">
      <c r="D250" s="98" t="s">
        <v>373</v>
      </c>
      <c r="E250" s="91"/>
      <c r="F250" s="91">
        <f t="shared" si="6"/>
        <v>3757.3</v>
      </c>
      <c r="G250" s="91">
        <f>G251</f>
        <v>1421.69</v>
      </c>
      <c r="H250" s="91">
        <f>H251</f>
        <v>2335.61</v>
      </c>
      <c r="I250" s="3"/>
      <c r="J250" s="3"/>
    </row>
    <row r="251" spans="4:10" ht="19.5" customHeight="1">
      <c r="D251" s="96" t="s">
        <v>374</v>
      </c>
      <c r="E251" s="91"/>
      <c r="F251" s="91">
        <f t="shared" si="6"/>
        <v>3757.3</v>
      </c>
      <c r="G251" s="91">
        <v>1421.69</v>
      </c>
      <c r="H251" s="91">
        <v>2335.61</v>
      </c>
      <c r="I251" s="3"/>
      <c r="J251" s="3"/>
    </row>
    <row r="252" spans="4:10" ht="19.5" customHeight="1">
      <c r="D252" s="108" t="s">
        <v>375</v>
      </c>
      <c r="E252" s="91"/>
      <c r="F252" s="91">
        <f t="shared" si="6"/>
        <v>727.15</v>
      </c>
      <c r="G252" s="91">
        <f>G253+G257+G262+G265+G267</f>
        <v>168.83</v>
      </c>
      <c r="H252" s="91">
        <f>H253+H257+H262+H265+H267</f>
        <v>558.3199999999999</v>
      </c>
      <c r="I252" s="3"/>
      <c r="J252" s="3"/>
    </row>
    <row r="253" spans="4:10" ht="19.5" customHeight="1">
      <c r="D253" s="98" t="s">
        <v>376</v>
      </c>
      <c r="E253" s="91"/>
      <c r="F253" s="91">
        <f t="shared" si="6"/>
        <v>230.73000000000002</v>
      </c>
      <c r="G253" s="91">
        <f>G254+G255+G256</f>
        <v>168.83</v>
      </c>
      <c r="H253" s="91">
        <f>H254+H255+H256</f>
        <v>61.9</v>
      </c>
      <c r="I253" s="3"/>
      <c r="J253" s="3"/>
    </row>
    <row r="254" spans="4:10" ht="19.5" customHeight="1">
      <c r="D254" s="95" t="s">
        <v>160</v>
      </c>
      <c r="E254" s="91"/>
      <c r="F254" s="91">
        <f t="shared" si="6"/>
        <v>168.83</v>
      </c>
      <c r="G254" s="91">
        <v>168.83</v>
      </c>
      <c r="H254" s="91"/>
      <c r="I254" s="3"/>
      <c r="J254" s="3"/>
    </row>
    <row r="255" spans="4:10" ht="19.5" customHeight="1">
      <c r="D255" s="96" t="s">
        <v>377</v>
      </c>
      <c r="E255" s="91"/>
      <c r="F255" s="91">
        <f t="shared" si="6"/>
        <v>16.4</v>
      </c>
      <c r="G255" s="91"/>
      <c r="H255" s="91">
        <v>16.4</v>
      </c>
      <c r="I255" s="3"/>
      <c r="J255" s="3"/>
    </row>
    <row r="256" spans="4:10" ht="19.5" customHeight="1">
      <c r="D256" s="96" t="s">
        <v>378</v>
      </c>
      <c r="E256" s="91"/>
      <c r="F256" s="91">
        <f t="shared" si="6"/>
        <v>45.5</v>
      </c>
      <c r="G256" s="91"/>
      <c r="H256" s="91">
        <v>45.5</v>
      </c>
      <c r="I256" s="3"/>
      <c r="J256" s="3"/>
    </row>
    <row r="257" spans="4:10" ht="19.5" customHeight="1">
      <c r="D257" s="2" t="s">
        <v>379</v>
      </c>
      <c r="E257" s="91"/>
      <c r="F257" s="91">
        <f t="shared" si="6"/>
        <v>10.41</v>
      </c>
      <c r="G257" s="91"/>
      <c r="H257" s="91">
        <f>H258+H260+H261</f>
        <v>10.41</v>
      </c>
      <c r="I257" s="3"/>
      <c r="J257" s="3"/>
    </row>
    <row r="258" spans="4:10" ht="19.5" customHeight="1">
      <c r="D258" s="119" t="s">
        <v>380</v>
      </c>
      <c r="E258" s="91"/>
      <c r="F258" s="91">
        <f t="shared" si="6"/>
        <v>1.41</v>
      </c>
      <c r="G258" s="91"/>
      <c r="H258" s="91">
        <v>1.41</v>
      </c>
      <c r="I258" s="3"/>
      <c r="J258" s="3"/>
    </row>
    <row r="259" spans="4:10" ht="19.5" customHeight="1" hidden="1">
      <c r="D259" s="96" t="s">
        <v>381</v>
      </c>
      <c r="E259" s="91"/>
      <c r="F259" s="91">
        <f t="shared" si="6"/>
        <v>0</v>
      </c>
      <c r="G259" s="91"/>
      <c r="H259" s="91"/>
      <c r="I259" s="3"/>
      <c r="J259" s="3"/>
    </row>
    <row r="260" spans="4:10" ht="19.5" customHeight="1">
      <c r="D260" s="96" t="s">
        <v>382</v>
      </c>
      <c r="E260" s="91"/>
      <c r="F260" s="91">
        <f t="shared" si="6"/>
        <v>5</v>
      </c>
      <c r="G260" s="91"/>
      <c r="H260" s="91">
        <v>5</v>
      </c>
      <c r="I260" s="3"/>
      <c r="J260" s="3"/>
    </row>
    <row r="261" spans="4:10" ht="19.5" customHeight="1">
      <c r="D261" s="96" t="s">
        <v>381</v>
      </c>
      <c r="E261" s="91"/>
      <c r="F261" s="91">
        <f t="shared" si="6"/>
        <v>4</v>
      </c>
      <c r="G261" s="91"/>
      <c r="H261" s="91">
        <v>4</v>
      </c>
      <c r="I261" s="3"/>
      <c r="J261" s="3"/>
    </row>
    <row r="262" spans="4:10" ht="19.5" customHeight="1">
      <c r="D262" s="98" t="s">
        <v>383</v>
      </c>
      <c r="E262" s="91"/>
      <c r="F262" s="91">
        <f t="shared" si="6"/>
        <v>83.99</v>
      </c>
      <c r="G262" s="91"/>
      <c r="H262" s="91">
        <f>H263+H264</f>
        <v>83.99</v>
      </c>
      <c r="I262" s="3"/>
      <c r="J262" s="3"/>
    </row>
    <row r="263" spans="4:10" ht="19.5" customHeight="1">
      <c r="D263" s="96" t="s">
        <v>384</v>
      </c>
      <c r="E263" s="91"/>
      <c r="F263" s="91">
        <f t="shared" si="6"/>
        <v>10.58</v>
      </c>
      <c r="G263" s="91"/>
      <c r="H263" s="91">
        <v>10.58</v>
      </c>
      <c r="I263" s="3"/>
      <c r="J263" s="3"/>
    </row>
    <row r="264" spans="4:10" ht="19.5" customHeight="1">
      <c r="D264" s="96" t="s">
        <v>385</v>
      </c>
      <c r="E264" s="91"/>
      <c r="F264" s="91">
        <f t="shared" si="6"/>
        <v>73.41</v>
      </c>
      <c r="G264" s="91"/>
      <c r="H264" s="91">
        <v>73.41</v>
      </c>
      <c r="I264" s="3"/>
      <c r="J264" s="3"/>
    </row>
    <row r="265" spans="4:10" ht="19.5" customHeight="1">
      <c r="D265" s="98" t="s">
        <v>386</v>
      </c>
      <c r="E265" s="91"/>
      <c r="F265" s="91">
        <f t="shared" si="6"/>
        <v>16</v>
      </c>
      <c r="G265" s="91"/>
      <c r="H265" s="91">
        <f>H266</f>
        <v>16</v>
      </c>
      <c r="I265" s="3"/>
      <c r="J265" s="3"/>
    </row>
    <row r="266" spans="4:10" ht="19.5" customHeight="1">
      <c r="D266" s="96" t="s">
        <v>387</v>
      </c>
      <c r="E266" s="91"/>
      <c r="F266" s="91">
        <f aca="true" t="shared" si="7" ref="F266:F289">G266+H266</f>
        <v>16</v>
      </c>
      <c r="G266" s="91"/>
      <c r="H266" s="91">
        <v>16</v>
      </c>
      <c r="I266" s="3"/>
      <c r="J266" s="3"/>
    </row>
    <row r="267" spans="4:10" ht="19.5" customHeight="1">
      <c r="D267" s="98" t="s">
        <v>388</v>
      </c>
      <c r="E267" s="91"/>
      <c r="F267" s="91">
        <f t="shared" si="7"/>
        <v>386.02</v>
      </c>
      <c r="G267" s="91"/>
      <c r="H267" s="91">
        <f>H268</f>
        <v>386.02</v>
      </c>
      <c r="I267" s="3"/>
      <c r="J267" s="3"/>
    </row>
    <row r="268" spans="4:10" ht="19.5" customHeight="1">
      <c r="D268" s="96" t="s">
        <v>389</v>
      </c>
      <c r="E268" s="91"/>
      <c r="F268" s="91">
        <f t="shared" si="7"/>
        <v>386.02</v>
      </c>
      <c r="G268" s="91"/>
      <c r="H268" s="91">
        <v>386.02</v>
      </c>
      <c r="I268" s="3"/>
      <c r="J268" s="3"/>
    </row>
    <row r="269" spans="4:10" ht="19.5" customHeight="1">
      <c r="D269" s="120" t="s">
        <v>390</v>
      </c>
      <c r="E269" s="91"/>
      <c r="F269" s="91">
        <f t="shared" si="7"/>
        <v>182.7</v>
      </c>
      <c r="G269" s="91"/>
      <c r="H269" s="91">
        <f>H270+H272</f>
        <v>182.7</v>
      </c>
      <c r="I269" s="3"/>
      <c r="J269" s="3"/>
    </row>
    <row r="270" spans="4:10" ht="19.5" customHeight="1">
      <c r="D270" s="98" t="s">
        <v>391</v>
      </c>
      <c r="E270" s="91"/>
      <c r="F270" s="91">
        <f t="shared" si="7"/>
        <v>18</v>
      </c>
      <c r="G270" s="91"/>
      <c r="H270" s="91">
        <f>H271</f>
        <v>18</v>
      </c>
      <c r="I270" s="3"/>
      <c r="J270" s="3"/>
    </row>
    <row r="271" spans="4:10" ht="19.5" customHeight="1">
      <c r="D271" s="96" t="s">
        <v>392</v>
      </c>
      <c r="E271" s="91"/>
      <c r="F271" s="91">
        <f t="shared" si="7"/>
        <v>18</v>
      </c>
      <c r="G271" s="91"/>
      <c r="H271" s="91">
        <v>18</v>
      </c>
      <c r="I271" s="3"/>
      <c r="J271" s="3"/>
    </row>
    <row r="272" spans="4:10" ht="19.5" customHeight="1">
      <c r="D272" s="98" t="s">
        <v>393</v>
      </c>
      <c r="E272" s="91"/>
      <c r="F272" s="91">
        <f t="shared" si="7"/>
        <v>164.7</v>
      </c>
      <c r="G272" s="91"/>
      <c r="H272" s="91">
        <f>H273</f>
        <v>164.7</v>
      </c>
      <c r="I272" s="3"/>
      <c r="J272" s="3"/>
    </row>
    <row r="273" spans="4:10" ht="19.5" customHeight="1">
      <c r="D273" s="96" t="s">
        <v>394</v>
      </c>
      <c r="E273" s="91"/>
      <c r="F273" s="91">
        <f t="shared" si="7"/>
        <v>164.7</v>
      </c>
      <c r="G273" s="91"/>
      <c r="H273" s="91">
        <v>164.7</v>
      </c>
      <c r="I273" s="3"/>
      <c r="J273" s="3"/>
    </row>
    <row r="274" spans="4:10" ht="19.5" customHeight="1">
      <c r="D274" s="120" t="s">
        <v>144</v>
      </c>
      <c r="E274" s="91"/>
      <c r="F274" s="91">
        <f t="shared" si="7"/>
        <v>261.03999999999996</v>
      </c>
      <c r="G274" s="91"/>
      <c r="H274" s="91">
        <f>H275+H277+H279</f>
        <v>261.03999999999996</v>
      </c>
      <c r="I274" s="3"/>
      <c r="J274" s="3"/>
    </row>
    <row r="275" spans="4:10" ht="19.5" customHeight="1">
      <c r="D275" s="98" t="s">
        <v>395</v>
      </c>
      <c r="E275" s="91"/>
      <c r="F275" s="91">
        <f t="shared" si="7"/>
        <v>88.84</v>
      </c>
      <c r="G275" s="91"/>
      <c r="H275" s="91">
        <f>H276</f>
        <v>88.84</v>
      </c>
      <c r="I275" s="3"/>
      <c r="J275" s="3"/>
    </row>
    <row r="276" spans="4:10" ht="19.5" customHeight="1">
      <c r="D276" s="96" t="s">
        <v>396</v>
      </c>
      <c r="E276" s="91"/>
      <c r="F276" s="91">
        <f t="shared" si="7"/>
        <v>88.84</v>
      </c>
      <c r="G276" s="91"/>
      <c r="H276" s="91">
        <v>88.84</v>
      </c>
      <c r="I276" s="3"/>
      <c r="J276" s="3"/>
    </row>
    <row r="277" spans="4:10" ht="19.5" customHeight="1">
      <c r="D277" s="98" t="s">
        <v>397</v>
      </c>
      <c r="E277" s="91"/>
      <c r="F277" s="91">
        <f t="shared" si="7"/>
        <v>142.2</v>
      </c>
      <c r="G277" s="91"/>
      <c r="H277" s="91">
        <f>H278</f>
        <v>142.2</v>
      </c>
      <c r="I277" s="3"/>
      <c r="J277" s="3"/>
    </row>
    <row r="278" spans="4:10" ht="19.5" customHeight="1">
      <c r="D278" s="96" t="s">
        <v>398</v>
      </c>
      <c r="E278" s="91"/>
      <c r="F278" s="91">
        <f t="shared" si="7"/>
        <v>142.2</v>
      </c>
      <c r="G278" s="91"/>
      <c r="H278" s="91">
        <v>142.2</v>
      </c>
      <c r="I278" s="3"/>
      <c r="J278" s="3"/>
    </row>
    <row r="279" spans="4:10" ht="19.5" customHeight="1">
      <c r="D279" s="98" t="s">
        <v>399</v>
      </c>
      <c r="E279" s="91"/>
      <c r="F279" s="91">
        <f t="shared" si="7"/>
        <v>30</v>
      </c>
      <c r="G279" s="91"/>
      <c r="H279" s="91">
        <f>H280</f>
        <v>30</v>
      </c>
      <c r="I279" s="3"/>
      <c r="J279" s="3"/>
    </row>
    <row r="280" spans="4:10" ht="19.5" customHeight="1">
      <c r="D280" s="96" t="s">
        <v>400</v>
      </c>
      <c r="E280" s="91"/>
      <c r="F280" s="91">
        <f t="shared" si="7"/>
        <v>30</v>
      </c>
      <c r="G280" s="91"/>
      <c r="H280" s="91">
        <v>30</v>
      </c>
      <c r="I280" s="3"/>
      <c r="J280" s="3"/>
    </row>
    <row r="281" spans="4:10" ht="19.5" customHeight="1">
      <c r="D281" s="120" t="s">
        <v>401</v>
      </c>
      <c r="E281" s="91"/>
      <c r="F281" s="91">
        <f t="shared" si="7"/>
        <v>100</v>
      </c>
      <c r="G281" s="91"/>
      <c r="H281" s="91">
        <f>H282</f>
        <v>100</v>
      </c>
      <c r="I281" s="3"/>
      <c r="J281" s="3"/>
    </row>
    <row r="282" spans="4:10" ht="19.5" customHeight="1">
      <c r="D282" s="121" t="s">
        <v>402</v>
      </c>
      <c r="E282" s="91"/>
      <c r="F282" s="91">
        <f t="shared" si="7"/>
        <v>100</v>
      </c>
      <c r="G282" s="91"/>
      <c r="H282" s="91">
        <v>100</v>
      </c>
      <c r="I282" s="3"/>
      <c r="J282" s="3"/>
    </row>
    <row r="283" spans="4:10" ht="19.5" customHeight="1" hidden="1">
      <c r="D283" s="120" t="s">
        <v>403</v>
      </c>
      <c r="E283" s="91"/>
      <c r="F283" s="91">
        <f t="shared" si="7"/>
        <v>0</v>
      </c>
      <c r="G283" s="91"/>
      <c r="H283" s="91"/>
      <c r="I283" s="3"/>
      <c r="J283" s="3"/>
    </row>
    <row r="284" spans="4:10" ht="19.5" customHeight="1" hidden="1">
      <c r="D284" s="121" t="s">
        <v>404</v>
      </c>
      <c r="E284" s="91"/>
      <c r="F284" s="91">
        <f t="shared" si="7"/>
        <v>0</v>
      </c>
      <c r="G284" s="122"/>
      <c r="H284" s="122"/>
      <c r="I284" s="3"/>
      <c r="J284" s="3"/>
    </row>
    <row r="285" spans="4:10" ht="19.5" customHeight="1" hidden="1">
      <c r="D285" s="123" t="s">
        <v>405</v>
      </c>
      <c r="E285" s="91"/>
      <c r="F285" s="91">
        <f t="shared" si="7"/>
        <v>0</v>
      </c>
      <c r="G285" s="122"/>
      <c r="H285" s="122"/>
      <c r="I285" s="3"/>
      <c r="J285" s="3"/>
    </row>
    <row r="286" spans="4:10" ht="19.5" customHeight="1" hidden="1">
      <c r="D286" s="123" t="s">
        <v>406</v>
      </c>
      <c r="E286" s="91"/>
      <c r="F286" s="91">
        <f t="shared" si="7"/>
        <v>0</v>
      </c>
      <c r="G286" s="122"/>
      <c r="H286" s="122"/>
      <c r="I286" s="3"/>
      <c r="J286" s="3"/>
    </row>
    <row r="287" spans="4:10" ht="19.5" customHeight="1" hidden="1">
      <c r="D287" s="123" t="s">
        <v>407</v>
      </c>
      <c r="E287" s="91"/>
      <c r="F287" s="91">
        <f t="shared" si="7"/>
        <v>0</v>
      </c>
      <c r="G287" s="122"/>
      <c r="H287" s="122"/>
      <c r="I287" s="3"/>
      <c r="J287" s="3"/>
    </row>
    <row r="288" spans="4:10" ht="19.5" customHeight="1" hidden="1">
      <c r="D288" s="96" t="s">
        <v>408</v>
      </c>
      <c r="E288" s="91"/>
      <c r="F288" s="91">
        <f t="shared" si="7"/>
        <v>0</v>
      </c>
      <c r="G288" s="122"/>
      <c r="H288" s="122"/>
      <c r="I288" s="3"/>
      <c r="J288" s="3"/>
    </row>
    <row r="289" spans="4:10" ht="19.5" customHeight="1">
      <c r="D289" s="120" t="s">
        <v>409</v>
      </c>
      <c r="E289" s="91"/>
      <c r="F289" s="91">
        <f t="shared" si="7"/>
        <v>1026.9199999999998</v>
      </c>
      <c r="G289" s="122">
        <f>G293+G297+G299</f>
        <v>643.06</v>
      </c>
      <c r="H289" s="122">
        <f>H293+H297+H299</f>
        <v>383.85999999999996</v>
      </c>
      <c r="I289" s="3"/>
      <c r="J289" s="3"/>
    </row>
    <row r="290" spans="4:10" ht="19.5" customHeight="1" hidden="1">
      <c r="D290" s="124" t="s">
        <v>410</v>
      </c>
      <c r="E290" s="91"/>
      <c r="F290" s="91">
        <f aca="true" t="shared" si="8" ref="F290:F296">G290+H290</f>
        <v>0</v>
      </c>
      <c r="G290" s="122"/>
      <c r="H290" s="122"/>
      <c r="I290" s="3"/>
      <c r="J290" s="3"/>
    </row>
    <row r="291" spans="4:10" ht="19.5" customHeight="1" hidden="1">
      <c r="D291" s="124" t="s">
        <v>411</v>
      </c>
      <c r="E291" s="91"/>
      <c r="F291" s="91">
        <f t="shared" si="8"/>
        <v>0</v>
      </c>
      <c r="G291" s="122"/>
      <c r="H291" s="122"/>
      <c r="I291" s="3"/>
      <c r="J291" s="3"/>
    </row>
    <row r="292" spans="4:10" ht="19.5" customHeight="1" hidden="1">
      <c r="D292" s="125" t="s">
        <v>412</v>
      </c>
      <c r="E292" s="91"/>
      <c r="F292" s="91">
        <f t="shared" si="8"/>
        <v>0</v>
      </c>
      <c r="G292" s="122"/>
      <c r="H292" s="122"/>
      <c r="I292" s="3"/>
      <c r="J292" s="3"/>
    </row>
    <row r="293" spans="4:10" ht="19.5" customHeight="1">
      <c r="D293" s="121" t="s">
        <v>413</v>
      </c>
      <c r="E293" s="91"/>
      <c r="F293" s="91">
        <f t="shared" si="8"/>
        <v>78.58</v>
      </c>
      <c r="G293" s="122"/>
      <c r="H293" s="122">
        <f>H294+H295+H296</f>
        <v>78.58</v>
      </c>
      <c r="I293" s="3"/>
      <c r="J293" s="3"/>
    </row>
    <row r="294" spans="4:10" ht="19.5" customHeight="1">
      <c r="D294" s="96" t="s">
        <v>414</v>
      </c>
      <c r="E294" s="91"/>
      <c r="F294" s="91">
        <f t="shared" si="8"/>
        <v>38</v>
      </c>
      <c r="G294" s="122"/>
      <c r="H294" s="122">
        <v>38</v>
      </c>
      <c r="I294" s="3"/>
      <c r="J294" s="3"/>
    </row>
    <row r="295" spans="4:10" ht="19.5" customHeight="1">
      <c r="D295" s="96" t="s">
        <v>415</v>
      </c>
      <c r="E295" s="91"/>
      <c r="F295" s="91">
        <f t="shared" si="8"/>
        <v>4.58</v>
      </c>
      <c r="G295" s="122"/>
      <c r="H295" s="122">
        <v>4.58</v>
      </c>
      <c r="I295" s="3"/>
      <c r="J295" s="3"/>
    </row>
    <row r="296" spans="4:10" ht="19.5" customHeight="1">
      <c r="D296" s="96" t="s">
        <v>416</v>
      </c>
      <c r="E296" s="91"/>
      <c r="F296" s="91">
        <f t="shared" si="8"/>
        <v>36</v>
      </c>
      <c r="G296" s="122"/>
      <c r="H296" s="122">
        <v>36</v>
      </c>
      <c r="I296" s="3"/>
      <c r="J296" s="3"/>
    </row>
    <row r="297" spans="4:10" ht="19.5" customHeight="1">
      <c r="D297" s="121" t="s">
        <v>417</v>
      </c>
      <c r="E297" s="91"/>
      <c r="F297" s="91">
        <f aca="true" t="shared" si="9" ref="F297:F314">G297+H297</f>
        <v>2.14</v>
      </c>
      <c r="G297" s="122">
        <f>G298</f>
        <v>2.14</v>
      </c>
      <c r="H297" s="122"/>
      <c r="I297" s="3"/>
      <c r="J297" s="3"/>
    </row>
    <row r="298" spans="4:10" ht="19.5" customHeight="1">
      <c r="D298" s="96" t="s">
        <v>418</v>
      </c>
      <c r="E298" s="91"/>
      <c r="F298" s="91">
        <f t="shared" si="9"/>
        <v>2.14</v>
      </c>
      <c r="G298" s="122">
        <v>2.14</v>
      </c>
      <c r="H298" s="122"/>
      <c r="I298" s="3"/>
      <c r="J298" s="3"/>
    </row>
    <row r="299" spans="4:10" ht="19.5" customHeight="1">
      <c r="D299" s="107" t="s">
        <v>419</v>
      </c>
      <c r="E299" s="91"/>
      <c r="F299" s="91">
        <f t="shared" si="9"/>
        <v>946.1999999999999</v>
      </c>
      <c r="G299" s="122">
        <f>G300</f>
        <v>640.92</v>
      </c>
      <c r="H299" s="122">
        <f>H300</f>
        <v>305.28</v>
      </c>
      <c r="I299" s="3"/>
      <c r="J299" s="3"/>
    </row>
    <row r="300" spans="4:10" ht="19.5" customHeight="1">
      <c r="D300" s="96" t="s">
        <v>420</v>
      </c>
      <c r="E300" s="91"/>
      <c r="F300" s="91">
        <f t="shared" si="9"/>
        <v>946.1999999999999</v>
      </c>
      <c r="G300" s="122">
        <v>640.92</v>
      </c>
      <c r="H300" s="122">
        <v>305.28</v>
      </c>
      <c r="I300" s="3"/>
      <c r="J300" s="3"/>
    </row>
    <row r="301" spans="4:10" ht="19.5" customHeight="1">
      <c r="D301" s="120" t="s">
        <v>421</v>
      </c>
      <c r="E301" s="91"/>
      <c r="F301" s="91">
        <f t="shared" si="9"/>
        <v>951.6700000000001</v>
      </c>
      <c r="G301" s="91">
        <f>G302+G308+G310</f>
        <v>268.68</v>
      </c>
      <c r="H301" s="91">
        <f>H302+H308+H310</f>
        <v>682.99</v>
      </c>
      <c r="I301" s="3"/>
      <c r="J301" s="3"/>
    </row>
    <row r="302" spans="4:10" ht="19.5" customHeight="1">
      <c r="D302" s="121" t="s">
        <v>422</v>
      </c>
      <c r="E302" s="91"/>
      <c r="F302" s="91">
        <f t="shared" si="9"/>
        <v>395.17</v>
      </c>
      <c r="G302" s="91">
        <f>G303+G304+G305+G306+G307</f>
        <v>268.68</v>
      </c>
      <c r="H302" s="91">
        <f>H303+H304+H305+H306+H307</f>
        <v>126.49000000000001</v>
      </c>
      <c r="I302" s="3"/>
      <c r="J302" s="3"/>
    </row>
    <row r="303" spans="4:10" ht="19.5" customHeight="1">
      <c r="D303" s="95" t="s">
        <v>160</v>
      </c>
      <c r="E303" s="91"/>
      <c r="F303" s="91">
        <f t="shared" si="9"/>
        <v>268.68</v>
      </c>
      <c r="G303" s="91">
        <v>268.68</v>
      </c>
      <c r="H303" s="91"/>
      <c r="I303" s="3"/>
      <c r="J303" s="3"/>
    </row>
    <row r="304" spans="4:10" ht="19.5" customHeight="1">
      <c r="D304" s="96" t="s">
        <v>423</v>
      </c>
      <c r="E304" s="91"/>
      <c r="F304" s="91">
        <f t="shared" si="9"/>
        <v>0</v>
      </c>
      <c r="G304" s="91"/>
      <c r="H304" s="91"/>
      <c r="I304" s="3"/>
      <c r="J304" s="3"/>
    </row>
    <row r="305" spans="4:10" ht="19.5" customHeight="1">
      <c r="D305" s="96" t="s">
        <v>424</v>
      </c>
      <c r="E305" s="91"/>
      <c r="F305" s="91">
        <f t="shared" si="9"/>
        <v>46.6</v>
      </c>
      <c r="G305" s="91"/>
      <c r="H305" s="91">
        <v>46.6</v>
      </c>
      <c r="I305" s="3"/>
      <c r="J305" s="3"/>
    </row>
    <row r="306" spans="4:10" ht="19.5" customHeight="1">
      <c r="D306" s="96" t="s">
        <v>425</v>
      </c>
      <c r="E306" s="91"/>
      <c r="F306" s="91">
        <f t="shared" si="9"/>
        <v>32.85</v>
      </c>
      <c r="G306" s="91"/>
      <c r="H306" s="91">
        <v>32.85</v>
      </c>
      <c r="I306" s="3"/>
      <c r="J306" s="3"/>
    </row>
    <row r="307" spans="4:10" ht="19.5" customHeight="1">
      <c r="D307" s="96" t="s">
        <v>426</v>
      </c>
      <c r="E307" s="91"/>
      <c r="F307" s="91">
        <f t="shared" si="9"/>
        <v>47.04</v>
      </c>
      <c r="G307" s="91"/>
      <c r="H307" s="91">
        <v>47.04</v>
      </c>
      <c r="I307" s="3"/>
      <c r="J307" s="3"/>
    </row>
    <row r="308" spans="4:10" ht="19.5" customHeight="1">
      <c r="D308" s="111" t="s">
        <v>427</v>
      </c>
      <c r="E308" s="91"/>
      <c r="F308" s="91">
        <f t="shared" si="9"/>
        <v>550</v>
      </c>
      <c r="G308" s="91"/>
      <c r="H308" s="91">
        <f>H309</f>
        <v>550</v>
      </c>
      <c r="I308" s="3"/>
      <c r="J308" s="3"/>
    </row>
    <row r="309" spans="4:10" ht="19.5" customHeight="1">
      <c r="D309" s="96" t="s">
        <v>428</v>
      </c>
      <c r="E309" s="91"/>
      <c r="F309" s="91">
        <f t="shared" si="9"/>
        <v>550</v>
      </c>
      <c r="G309" s="91"/>
      <c r="H309" s="91">
        <v>550</v>
      </c>
      <c r="I309" s="3"/>
      <c r="J309" s="3"/>
    </row>
    <row r="310" spans="4:10" ht="19.5" customHeight="1">
      <c r="D310" s="121" t="s">
        <v>429</v>
      </c>
      <c r="E310" s="91"/>
      <c r="F310" s="91">
        <f t="shared" si="9"/>
        <v>6.5</v>
      </c>
      <c r="G310" s="91"/>
      <c r="H310" s="91">
        <f>H311</f>
        <v>6.5</v>
      </c>
      <c r="I310" s="3"/>
      <c r="J310" s="3"/>
    </row>
    <row r="311" spans="4:10" ht="19.5" customHeight="1">
      <c r="D311" s="96" t="s">
        <v>430</v>
      </c>
      <c r="E311" s="91"/>
      <c r="F311" s="91">
        <f t="shared" si="9"/>
        <v>6.5</v>
      </c>
      <c r="G311" s="91"/>
      <c r="H311" s="91">
        <v>6.5</v>
      </c>
      <c r="I311" s="3"/>
      <c r="J311" s="3"/>
    </row>
    <row r="312" spans="4:10" ht="19.5" customHeight="1">
      <c r="D312" s="126" t="s">
        <v>148</v>
      </c>
      <c r="E312" s="91"/>
      <c r="F312" s="91">
        <f t="shared" si="9"/>
        <v>1200</v>
      </c>
      <c r="G312" s="122"/>
      <c r="H312" s="122">
        <v>1200</v>
      </c>
      <c r="I312" s="3"/>
      <c r="J312" s="3"/>
    </row>
    <row r="313" spans="4:10" ht="19.5" customHeight="1">
      <c r="D313" s="127" t="s">
        <v>150</v>
      </c>
      <c r="E313" s="91"/>
      <c r="F313" s="91">
        <f t="shared" si="9"/>
        <v>188</v>
      </c>
      <c r="G313" s="122"/>
      <c r="H313" s="122">
        <f>H314</f>
        <v>188</v>
      </c>
      <c r="I313" s="3"/>
      <c r="J313" s="3"/>
    </row>
    <row r="314" spans="4:10" ht="19.5" customHeight="1">
      <c r="D314" s="9" t="s">
        <v>431</v>
      </c>
      <c r="E314" s="91"/>
      <c r="F314" s="91">
        <f t="shared" si="9"/>
        <v>188</v>
      </c>
      <c r="G314" s="122"/>
      <c r="H314" s="122">
        <v>188</v>
      </c>
      <c r="I314" s="3"/>
      <c r="J314" s="3"/>
    </row>
    <row r="315" spans="4:8" ht="19.5" customHeight="1" hidden="1">
      <c r="D315" s="128"/>
      <c r="E315" s="128"/>
      <c r="F315" s="128"/>
      <c r="G315" s="128"/>
      <c r="H315" s="128"/>
    </row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</sheetData>
  <sheetProtection/>
  <mergeCells count="7">
    <mergeCell ref="D1:J1"/>
    <mergeCell ref="H2:J2"/>
    <mergeCell ref="F3:H3"/>
    <mergeCell ref="D3:D4"/>
    <mergeCell ref="E3:E4"/>
    <mergeCell ref="I3:I4"/>
    <mergeCell ref="J3:J4"/>
  </mergeCells>
  <printOptions horizontalCentered="1"/>
  <pageMargins left="0.5902777777777778" right="0.5902777777777778" top="0.9840277777777777" bottom="0.7868055555555555" header="0.07847222222222222" footer="0.3104166666666667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2021-02-25T08:41:54Z</cp:lastPrinted>
  <dcterms:created xsi:type="dcterms:W3CDTF">2008-03-21T01:58:13Z</dcterms:created>
  <dcterms:modified xsi:type="dcterms:W3CDTF">2023-07-26T01:30:40Z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  <property fmtid="{D5CDD505-2E9C-101B-9397-08002B2CF9AE}" pid="4" name="KSORubyTemplate">
    <vt:lpwstr>14</vt:lpwstr>
  </property>
  <property fmtid="{D5CDD505-2E9C-101B-9397-08002B2CF9AE}" pid="5" name="I">
    <vt:lpwstr>80E60DAE6CFD41748DE4148D4A176868_12</vt:lpwstr>
  </property>
</Properties>
</file>